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755"/>
  </bookViews>
  <sheets>
    <sheet name="Sheet1" sheetId="1" r:id="rId1"/>
    <sheet name="Sheet3" sheetId="3" r:id="rId2"/>
  </sheets>
  <externalReferences>
    <externalReference r:id="rId3"/>
    <externalReference r:id="rId4"/>
  </externalReferences>
  <definedNames>
    <definedName name="_xlnm.Print_Titles" localSheetId="0">Sheet1!$A:$B,Sheet1!$8:$12</definedName>
  </definedNames>
  <calcPr calcId="152511"/>
</workbook>
</file>

<file path=xl/calcChain.xml><?xml version="1.0" encoding="utf-8"?>
<calcChain xmlns="http://schemas.openxmlformats.org/spreadsheetml/2006/main">
  <c r="BH54" i="1" l="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CN23" i="1"/>
  <c r="CO23" i="1"/>
  <c r="CP23" i="1"/>
  <c r="CQ23" i="1"/>
  <c r="CR23" i="1"/>
  <c r="CS23" i="1"/>
  <c r="CT23" i="1"/>
  <c r="CU23" i="1"/>
  <c r="CV23" i="1"/>
  <c r="CW23" i="1"/>
  <c r="CX23" i="1"/>
  <c r="CY23" i="1"/>
  <c r="CZ23" i="1"/>
  <c r="DA23" i="1"/>
  <c r="DB23" i="1"/>
  <c r="DC23" i="1"/>
  <c r="DD23" i="1"/>
  <c r="DE23" i="1"/>
  <c r="DF23" i="1"/>
  <c r="DG23" i="1"/>
  <c r="DH23" i="1"/>
  <c r="DI23" i="1"/>
  <c r="DJ23" i="1"/>
  <c r="DK23" i="1"/>
  <c r="DL23" i="1"/>
  <c r="DM23" i="1"/>
  <c r="DN23" i="1"/>
  <c r="DO23" i="1"/>
  <c r="DP23" i="1"/>
  <c r="DQ23" i="1"/>
  <c r="DR23" i="1"/>
  <c r="DS23" i="1"/>
  <c r="DT23" i="1"/>
  <c r="DU23" i="1"/>
  <c r="DV23" i="1"/>
  <c r="DW23" i="1"/>
  <c r="DX23" i="1"/>
  <c r="DY23" i="1"/>
  <c r="DZ23" i="1"/>
  <c r="EA23" i="1"/>
  <c r="EB23" i="1"/>
  <c r="EC23" i="1"/>
  <c r="ED23" i="1"/>
  <c r="EE23" i="1"/>
  <c r="EF23" i="1"/>
  <c r="EG23" i="1"/>
  <c r="EH23" i="1"/>
  <c r="EI23" i="1"/>
  <c r="EJ23" i="1"/>
  <c r="EK23" i="1"/>
  <c r="EL23" i="1"/>
  <c r="EM23" i="1"/>
  <c r="EN23" i="1"/>
  <c r="EO23" i="1"/>
  <c r="EP23" i="1"/>
  <c r="EQ23" i="1"/>
  <c r="ER23" i="1"/>
  <c r="ES23" i="1"/>
  <c r="ET23" i="1"/>
  <c r="EU23" i="1"/>
  <c r="EV23" i="1"/>
  <c r="EW23" i="1"/>
  <c r="EX23" i="1"/>
  <c r="EY23" i="1"/>
  <c r="EZ23" i="1"/>
  <c r="FA23" i="1"/>
  <c r="FB23" i="1"/>
  <c r="FC23" i="1"/>
  <c r="FD23" i="1"/>
  <c r="FE23" i="1"/>
  <c r="FF23" i="1"/>
  <c r="FG23" i="1"/>
  <c r="FH23" i="1"/>
  <c r="FI23" i="1"/>
  <c r="FJ23" i="1"/>
  <c r="FK23" i="1"/>
  <c r="FL23" i="1"/>
  <c r="FM23" i="1"/>
  <c r="FN23" i="1"/>
  <c r="FO23" i="1"/>
  <c r="FP23"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F28" i="1"/>
  <c r="DG28" i="1"/>
  <c r="DI28" i="1"/>
  <c r="DJ28" i="1"/>
  <c r="DK28" i="1"/>
  <c r="DL28" i="1"/>
  <c r="DM28" i="1"/>
  <c r="DN28" i="1"/>
  <c r="DO28" i="1"/>
  <c r="DP28" i="1"/>
  <c r="DQ28" i="1"/>
  <c r="DR28" i="1"/>
  <c r="DS28" i="1"/>
  <c r="DT28" i="1"/>
  <c r="DU28" i="1"/>
  <c r="DV28" i="1"/>
  <c r="DW28" i="1"/>
  <c r="DX28" i="1"/>
  <c r="DY28" i="1"/>
  <c r="DZ28" i="1"/>
  <c r="EA28" i="1"/>
  <c r="EB28" i="1"/>
  <c r="EC28" i="1"/>
  <c r="ED28" i="1"/>
  <c r="EE28" i="1"/>
  <c r="EF28" i="1"/>
  <c r="EG28" i="1"/>
  <c r="EH28" i="1"/>
  <c r="EI28" i="1"/>
  <c r="EJ28" i="1"/>
  <c r="EK28" i="1"/>
  <c r="EL28" i="1"/>
  <c r="EM28" i="1"/>
  <c r="EN28" i="1"/>
  <c r="EO28" i="1"/>
  <c r="EP28" i="1"/>
  <c r="EQ28" i="1"/>
  <c r="ER28" i="1"/>
  <c r="ES28" i="1"/>
  <c r="ET28" i="1"/>
  <c r="EU28" i="1"/>
  <c r="EV28" i="1"/>
  <c r="EW28" i="1"/>
  <c r="EX28" i="1"/>
  <c r="EY28" i="1"/>
  <c r="EZ28" i="1"/>
  <c r="FA28" i="1"/>
  <c r="FB28" i="1"/>
  <c r="FC28" i="1"/>
  <c r="FD28" i="1"/>
  <c r="FE28" i="1"/>
  <c r="FF28" i="1"/>
  <c r="FG28" i="1"/>
  <c r="FH28" i="1"/>
  <c r="FI28" i="1"/>
  <c r="FJ28" i="1"/>
  <c r="FK28" i="1"/>
  <c r="FL28" i="1"/>
  <c r="FM28" i="1"/>
  <c r="FN28" i="1"/>
  <c r="FO28" i="1"/>
  <c r="FP28"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F27" i="1"/>
  <c r="DG27" i="1"/>
  <c r="DI27" i="1"/>
  <c r="DJ27" i="1"/>
  <c r="DK27" i="1"/>
  <c r="DL27" i="1"/>
  <c r="DM27" i="1"/>
  <c r="DN27" i="1"/>
  <c r="DO27" i="1"/>
  <c r="DP27" i="1"/>
  <c r="DQ27" i="1"/>
  <c r="DR27" i="1"/>
  <c r="DS27" i="1"/>
  <c r="DT27" i="1"/>
  <c r="DU27" i="1"/>
  <c r="DV27" i="1"/>
  <c r="DW27" i="1"/>
  <c r="DX27" i="1"/>
  <c r="DY27" i="1"/>
  <c r="DZ27" i="1"/>
  <c r="EA27" i="1"/>
  <c r="EB27" i="1"/>
  <c r="EC27" i="1"/>
  <c r="ED27" i="1"/>
  <c r="EE27" i="1"/>
  <c r="EF27" i="1"/>
  <c r="EG27" i="1"/>
  <c r="EH27" i="1"/>
  <c r="EI27" i="1"/>
  <c r="EJ27" i="1"/>
  <c r="EK27" i="1"/>
  <c r="EL27" i="1"/>
  <c r="EM27" i="1"/>
  <c r="EN27" i="1"/>
  <c r="EO27" i="1"/>
  <c r="EP27" i="1"/>
  <c r="EQ27" i="1"/>
  <c r="ER27" i="1"/>
  <c r="ES27" i="1"/>
  <c r="ET27" i="1"/>
  <c r="EU27" i="1"/>
  <c r="EV27" i="1"/>
  <c r="EW27" i="1"/>
  <c r="EX27" i="1"/>
  <c r="EY27" i="1"/>
  <c r="EZ27" i="1"/>
  <c r="FA27" i="1"/>
  <c r="FB27" i="1"/>
  <c r="FC27" i="1"/>
  <c r="FD27" i="1"/>
  <c r="FE27" i="1"/>
  <c r="FF27" i="1"/>
  <c r="FG27" i="1"/>
  <c r="FH27" i="1"/>
  <c r="FI27" i="1"/>
  <c r="FJ27" i="1"/>
  <c r="FK27" i="1"/>
  <c r="FL27" i="1"/>
  <c r="FM27" i="1"/>
  <c r="FN27" i="1"/>
  <c r="FO27" i="1"/>
  <c r="FP27" i="1"/>
  <c r="BI36" i="1"/>
  <c r="BI35" i="1" s="1"/>
  <c r="BJ36" i="1"/>
  <c r="BJ35" i="1" s="1"/>
  <c r="BK36" i="1"/>
  <c r="BK35" i="1" s="1"/>
  <c r="BL36" i="1"/>
  <c r="BL35" i="1" s="1"/>
  <c r="BM36" i="1"/>
  <c r="BM35" i="1" s="1"/>
  <c r="BN36" i="1"/>
  <c r="BN35" i="1" s="1"/>
  <c r="BO36" i="1"/>
  <c r="BO35" i="1" s="1"/>
  <c r="BP36" i="1"/>
  <c r="BP35" i="1" s="1"/>
  <c r="BQ36" i="1"/>
  <c r="BQ35" i="1" s="1"/>
  <c r="BR36" i="1"/>
  <c r="BR35" i="1" s="1"/>
  <c r="BS36" i="1"/>
  <c r="BS35" i="1" s="1"/>
  <c r="BT36" i="1"/>
  <c r="BT35" i="1" s="1"/>
  <c r="BU36" i="1"/>
  <c r="BU35" i="1" s="1"/>
  <c r="BV36" i="1"/>
  <c r="BV35" i="1" s="1"/>
  <c r="BW36" i="1"/>
  <c r="BW35" i="1" s="1"/>
  <c r="BX36" i="1"/>
  <c r="BX35" i="1" s="1"/>
  <c r="BY36" i="1"/>
  <c r="BY35" i="1" s="1"/>
  <c r="BZ36" i="1"/>
  <c r="BZ35" i="1" s="1"/>
  <c r="CA36" i="1"/>
  <c r="CA35" i="1" s="1"/>
  <c r="CB36" i="1"/>
  <c r="CB35" i="1" s="1"/>
  <c r="CC36" i="1"/>
  <c r="CC35" i="1" s="1"/>
  <c r="CD36" i="1"/>
  <c r="CD35" i="1" s="1"/>
  <c r="CE36" i="1"/>
  <c r="CE35" i="1" s="1"/>
  <c r="CF36" i="1"/>
  <c r="CF35" i="1" s="1"/>
  <c r="CG36" i="1"/>
  <c r="CG35" i="1" s="1"/>
  <c r="CH36" i="1"/>
  <c r="CH35" i="1" s="1"/>
  <c r="CI36" i="1"/>
  <c r="CI35" i="1" s="1"/>
  <c r="CJ36" i="1"/>
  <c r="CJ35" i="1" s="1"/>
  <c r="CK36" i="1"/>
  <c r="CK35" i="1" s="1"/>
  <c r="CL36" i="1"/>
  <c r="CL35" i="1" s="1"/>
  <c r="CM36" i="1"/>
  <c r="CM35" i="1" s="1"/>
  <c r="CN36" i="1"/>
  <c r="CN35" i="1" s="1"/>
  <c r="CO36" i="1"/>
  <c r="CO35" i="1" s="1"/>
  <c r="CP36" i="1"/>
  <c r="CP35" i="1" s="1"/>
  <c r="CQ36" i="1"/>
  <c r="CQ35" i="1" s="1"/>
  <c r="CR36" i="1"/>
  <c r="CR35" i="1" s="1"/>
  <c r="CS36" i="1"/>
  <c r="CS35" i="1" s="1"/>
  <c r="CT36" i="1"/>
  <c r="CT35" i="1" s="1"/>
  <c r="CU36" i="1"/>
  <c r="CU35" i="1" s="1"/>
  <c r="CV36" i="1"/>
  <c r="CV35" i="1" s="1"/>
  <c r="CW36" i="1"/>
  <c r="CW35" i="1" s="1"/>
  <c r="CX36" i="1"/>
  <c r="CX35" i="1" s="1"/>
  <c r="CY36" i="1"/>
  <c r="CY35" i="1" s="1"/>
  <c r="CZ36" i="1"/>
  <c r="CZ35" i="1" s="1"/>
  <c r="DA36" i="1"/>
  <c r="DA35" i="1" s="1"/>
  <c r="DB36" i="1"/>
  <c r="DB35" i="1" s="1"/>
  <c r="DC36" i="1"/>
  <c r="DC35" i="1" s="1"/>
  <c r="DD36" i="1"/>
  <c r="DD35" i="1" s="1"/>
  <c r="DE36" i="1"/>
  <c r="DE35" i="1" s="1"/>
  <c r="DG36" i="1"/>
  <c r="DG35" i="1" s="1"/>
  <c r="DI36" i="1"/>
  <c r="DI35" i="1" s="1"/>
  <c r="DJ36" i="1"/>
  <c r="DJ35" i="1" s="1"/>
  <c r="DK36" i="1"/>
  <c r="DK35" i="1" s="1"/>
  <c r="DL36" i="1"/>
  <c r="DL35" i="1" s="1"/>
  <c r="DM36" i="1"/>
  <c r="DM35" i="1" s="1"/>
  <c r="DN36" i="1"/>
  <c r="DN35" i="1" s="1"/>
  <c r="DO36" i="1"/>
  <c r="DO35" i="1" s="1"/>
  <c r="DP36" i="1"/>
  <c r="DP35" i="1" s="1"/>
  <c r="DQ36" i="1"/>
  <c r="DQ35" i="1" s="1"/>
  <c r="DR36" i="1"/>
  <c r="DR35" i="1" s="1"/>
  <c r="DS36" i="1"/>
  <c r="DS35" i="1" s="1"/>
  <c r="DT36" i="1"/>
  <c r="DT35" i="1" s="1"/>
  <c r="DU36" i="1"/>
  <c r="DU35" i="1" s="1"/>
  <c r="DV36" i="1"/>
  <c r="DV35" i="1" s="1"/>
  <c r="DW36" i="1"/>
  <c r="DW35" i="1" s="1"/>
  <c r="DX36" i="1"/>
  <c r="DX35" i="1" s="1"/>
  <c r="DY36" i="1"/>
  <c r="DY35" i="1" s="1"/>
  <c r="DZ36" i="1"/>
  <c r="DZ35" i="1" s="1"/>
  <c r="EA36" i="1"/>
  <c r="EA35" i="1" s="1"/>
  <c r="EB36" i="1"/>
  <c r="EB35" i="1" s="1"/>
  <c r="EC36" i="1"/>
  <c r="EC35" i="1" s="1"/>
  <c r="ED36" i="1"/>
  <c r="ED35" i="1" s="1"/>
  <c r="EE36" i="1"/>
  <c r="EE35" i="1" s="1"/>
  <c r="EF36" i="1"/>
  <c r="EF35" i="1" s="1"/>
  <c r="EG36" i="1"/>
  <c r="EG35" i="1" s="1"/>
  <c r="EH36" i="1"/>
  <c r="EH35" i="1" s="1"/>
  <c r="EI36" i="1"/>
  <c r="EI35" i="1" s="1"/>
  <c r="EJ36" i="1"/>
  <c r="EJ35" i="1" s="1"/>
  <c r="EK36" i="1"/>
  <c r="EK35" i="1" s="1"/>
  <c r="EL36" i="1"/>
  <c r="EL35" i="1" s="1"/>
  <c r="EM36" i="1"/>
  <c r="EM35" i="1" s="1"/>
  <c r="EN36" i="1"/>
  <c r="EN35" i="1" s="1"/>
  <c r="EO36" i="1"/>
  <c r="EO35" i="1" s="1"/>
  <c r="EP36" i="1"/>
  <c r="EP35" i="1" s="1"/>
  <c r="EQ36" i="1"/>
  <c r="EQ35" i="1" s="1"/>
  <c r="ER36" i="1"/>
  <c r="ER35" i="1" s="1"/>
  <c r="ES36" i="1"/>
  <c r="ES35" i="1" s="1"/>
  <c r="ET36" i="1"/>
  <c r="ET35" i="1" s="1"/>
  <c r="EU36" i="1"/>
  <c r="EU35" i="1" s="1"/>
  <c r="EV36" i="1"/>
  <c r="EV35" i="1" s="1"/>
  <c r="EW36" i="1"/>
  <c r="EW35" i="1" s="1"/>
  <c r="EX36" i="1"/>
  <c r="EX35" i="1" s="1"/>
  <c r="EY36" i="1"/>
  <c r="EY35" i="1" s="1"/>
  <c r="EZ36" i="1"/>
  <c r="EZ35" i="1" s="1"/>
  <c r="FA36" i="1"/>
  <c r="FA35" i="1" s="1"/>
  <c r="FB36" i="1"/>
  <c r="FB35" i="1" s="1"/>
  <c r="FC36" i="1"/>
  <c r="FC35" i="1" s="1"/>
  <c r="FD36" i="1"/>
  <c r="FD35" i="1" s="1"/>
  <c r="FE36" i="1"/>
  <c r="FE35" i="1" s="1"/>
  <c r="FF36" i="1"/>
  <c r="FF35" i="1" s="1"/>
  <c r="FG36" i="1"/>
  <c r="FG35" i="1" s="1"/>
  <c r="FH36" i="1"/>
  <c r="FH35" i="1" s="1"/>
  <c r="FI36" i="1"/>
  <c r="FI35" i="1" s="1"/>
  <c r="FJ36" i="1"/>
  <c r="FJ35" i="1" s="1"/>
  <c r="FK36" i="1"/>
  <c r="FK35" i="1" s="1"/>
  <c r="FL36" i="1"/>
  <c r="FL35" i="1" s="1"/>
  <c r="FM36" i="1"/>
  <c r="FM35" i="1" s="1"/>
  <c r="FN36" i="1"/>
  <c r="FN35" i="1" s="1"/>
  <c r="FO36" i="1"/>
  <c r="FO35" i="1" s="1"/>
  <c r="FP36" i="1"/>
  <c r="FP35" i="1" s="1"/>
  <c r="BI46" i="1"/>
  <c r="BI45" i="1" s="1"/>
  <c r="BJ46" i="1"/>
  <c r="BJ45" i="1" s="1"/>
  <c r="BK46" i="1"/>
  <c r="BK45" i="1" s="1"/>
  <c r="BL46" i="1"/>
  <c r="BL45" i="1" s="1"/>
  <c r="BM46" i="1"/>
  <c r="BM45" i="1" s="1"/>
  <c r="BN46" i="1"/>
  <c r="BN45" i="1" s="1"/>
  <c r="BO46" i="1"/>
  <c r="BO45" i="1" s="1"/>
  <c r="BP46" i="1"/>
  <c r="BP45" i="1" s="1"/>
  <c r="BQ46" i="1"/>
  <c r="BQ45" i="1" s="1"/>
  <c r="BR46" i="1"/>
  <c r="BR45" i="1" s="1"/>
  <c r="BS46" i="1"/>
  <c r="BS45" i="1" s="1"/>
  <c r="BT46" i="1"/>
  <c r="BT45" i="1" s="1"/>
  <c r="BU46" i="1"/>
  <c r="BU45" i="1" s="1"/>
  <c r="BV46" i="1"/>
  <c r="BV45" i="1" s="1"/>
  <c r="BW46" i="1"/>
  <c r="BW45" i="1" s="1"/>
  <c r="BX46" i="1"/>
  <c r="BX45" i="1" s="1"/>
  <c r="BY46" i="1"/>
  <c r="BY45" i="1" s="1"/>
  <c r="BZ46" i="1"/>
  <c r="BZ45" i="1" s="1"/>
  <c r="BZ44" i="1" s="1"/>
  <c r="CA46" i="1"/>
  <c r="CA45" i="1" s="1"/>
  <c r="CA44" i="1" s="1"/>
  <c r="CB46" i="1"/>
  <c r="CB45" i="1" s="1"/>
  <c r="CB44" i="1" s="1"/>
  <c r="CC46" i="1"/>
  <c r="CC45" i="1" s="1"/>
  <c r="CC44" i="1" s="1"/>
  <c r="CD46" i="1"/>
  <c r="CD45" i="1" s="1"/>
  <c r="CD44" i="1" s="1"/>
  <c r="CE46" i="1"/>
  <c r="CE45" i="1" s="1"/>
  <c r="CE44" i="1" s="1"/>
  <c r="CF46" i="1"/>
  <c r="CF45" i="1" s="1"/>
  <c r="CF44" i="1" s="1"/>
  <c r="CG46" i="1"/>
  <c r="CG45" i="1" s="1"/>
  <c r="CG44" i="1" s="1"/>
  <c r="CH46" i="1"/>
  <c r="CH45" i="1" s="1"/>
  <c r="CH44" i="1" s="1"/>
  <c r="CI46" i="1"/>
  <c r="CI45" i="1" s="1"/>
  <c r="CI44" i="1" s="1"/>
  <c r="CJ46" i="1"/>
  <c r="CJ45" i="1" s="1"/>
  <c r="CJ44" i="1" s="1"/>
  <c r="CK46" i="1"/>
  <c r="CK45" i="1" s="1"/>
  <c r="CK44" i="1" s="1"/>
  <c r="CL46" i="1"/>
  <c r="CL45" i="1" s="1"/>
  <c r="CL44" i="1" s="1"/>
  <c r="CM46" i="1"/>
  <c r="CM45" i="1" s="1"/>
  <c r="CM44" i="1" s="1"/>
  <c r="CN46" i="1"/>
  <c r="CN45" i="1" s="1"/>
  <c r="CN44" i="1" s="1"/>
  <c r="CO46" i="1"/>
  <c r="CO45" i="1" s="1"/>
  <c r="CO44" i="1" s="1"/>
  <c r="CP46" i="1"/>
  <c r="CP45" i="1" s="1"/>
  <c r="CP44" i="1" s="1"/>
  <c r="CQ46" i="1"/>
  <c r="CQ45" i="1" s="1"/>
  <c r="CQ44" i="1" s="1"/>
  <c r="CR46" i="1"/>
  <c r="CR45" i="1" s="1"/>
  <c r="CR44" i="1" s="1"/>
  <c r="CS46" i="1"/>
  <c r="CS45" i="1" s="1"/>
  <c r="CS44" i="1" s="1"/>
  <c r="CT46" i="1"/>
  <c r="CT45" i="1" s="1"/>
  <c r="CT44" i="1" s="1"/>
  <c r="CU46" i="1"/>
  <c r="CU45" i="1" s="1"/>
  <c r="CU44" i="1" s="1"/>
  <c r="CV46" i="1"/>
  <c r="CV45" i="1" s="1"/>
  <c r="CV44" i="1" s="1"/>
  <c r="CW46" i="1"/>
  <c r="CW45" i="1" s="1"/>
  <c r="CW44" i="1" s="1"/>
  <c r="CX46" i="1"/>
  <c r="CX45" i="1" s="1"/>
  <c r="CX44" i="1" s="1"/>
  <c r="CY46" i="1"/>
  <c r="CY45" i="1" s="1"/>
  <c r="CY44" i="1" s="1"/>
  <c r="CZ46" i="1"/>
  <c r="CZ45" i="1" s="1"/>
  <c r="CZ44" i="1" s="1"/>
  <c r="DA46" i="1"/>
  <c r="DA45" i="1" s="1"/>
  <c r="DA44" i="1" s="1"/>
  <c r="DB46" i="1"/>
  <c r="DB45" i="1" s="1"/>
  <c r="DB44" i="1" s="1"/>
  <c r="DC46" i="1"/>
  <c r="DC45" i="1" s="1"/>
  <c r="DC44" i="1" s="1"/>
  <c r="DD46" i="1"/>
  <c r="DD45" i="1" s="1"/>
  <c r="DD44" i="1" s="1"/>
  <c r="DF46" i="1"/>
  <c r="DF45" i="1" s="1"/>
  <c r="DF44" i="1" s="1"/>
  <c r="DG46" i="1"/>
  <c r="DG45" i="1" s="1"/>
  <c r="DG44" i="1" s="1"/>
  <c r="DI46" i="1"/>
  <c r="DI45" i="1" s="1"/>
  <c r="DI44" i="1" s="1"/>
  <c r="DJ46" i="1"/>
  <c r="DJ45" i="1" s="1"/>
  <c r="DJ44" i="1" s="1"/>
  <c r="DK46" i="1"/>
  <c r="DK45" i="1" s="1"/>
  <c r="DK44" i="1" s="1"/>
  <c r="DL46" i="1"/>
  <c r="DL45" i="1" s="1"/>
  <c r="DL44" i="1" s="1"/>
  <c r="DM46" i="1"/>
  <c r="DM45" i="1" s="1"/>
  <c r="DM44" i="1" s="1"/>
  <c r="DN46" i="1"/>
  <c r="DN45" i="1" s="1"/>
  <c r="DN44" i="1" s="1"/>
  <c r="DO46" i="1"/>
  <c r="DO45" i="1" s="1"/>
  <c r="DO44" i="1" s="1"/>
  <c r="DP46" i="1"/>
  <c r="DP45" i="1" s="1"/>
  <c r="DP44" i="1" s="1"/>
  <c r="DQ46" i="1"/>
  <c r="DQ45" i="1" s="1"/>
  <c r="DQ44" i="1" s="1"/>
  <c r="DR46" i="1"/>
  <c r="DR45" i="1" s="1"/>
  <c r="DR44" i="1" s="1"/>
  <c r="DS46" i="1"/>
  <c r="DS45" i="1" s="1"/>
  <c r="DS44" i="1" s="1"/>
  <c r="DT46" i="1"/>
  <c r="DT45" i="1" s="1"/>
  <c r="DT44" i="1" s="1"/>
  <c r="DU46" i="1"/>
  <c r="DU45" i="1" s="1"/>
  <c r="DU44" i="1" s="1"/>
  <c r="DV46" i="1"/>
  <c r="DV45" i="1" s="1"/>
  <c r="DV44" i="1" s="1"/>
  <c r="DW46" i="1"/>
  <c r="DW45" i="1" s="1"/>
  <c r="DW44" i="1" s="1"/>
  <c r="DX46" i="1"/>
  <c r="DX45" i="1" s="1"/>
  <c r="DX44" i="1" s="1"/>
  <c r="DY46" i="1"/>
  <c r="DY45" i="1" s="1"/>
  <c r="DY44" i="1" s="1"/>
  <c r="DZ46" i="1"/>
  <c r="DZ45" i="1" s="1"/>
  <c r="DZ44" i="1" s="1"/>
  <c r="EA46" i="1"/>
  <c r="EA45" i="1" s="1"/>
  <c r="EA44" i="1" s="1"/>
  <c r="EB46" i="1"/>
  <c r="EB45" i="1" s="1"/>
  <c r="EB44" i="1" s="1"/>
  <c r="EC46" i="1"/>
  <c r="EC45" i="1" s="1"/>
  <c r="EC44" i="1" s="1"/>
  <c r="ED46" i="1"/>
  <c r="ED45" i="1" s="1"/>
  <c r="ED44" i="1" s="1"/>
  <c r="EE46" i="1"/>
  <c r="EE45" i="1" s="1"/>
  <c r="EE44" i="1" s="1"/>
  <c r="EF46" i="1"/>
  <c r="EF45" i="1" s="1"/>
  <c r="EF44" i="1" s="1"/>
  <c r="EG46" i="1"/>
  <c r="EG45" i="1" s="1"/>
  <c r="EG44" i="1" s="1"/>
  <c r="EH46" i="1"/>
  <c r="EH45" i="1" s="1"/>
  <c r="EH44" i="1" s="1"/>
  <c r="EI46" i="1"/>
  <c r="EI45" i="1" s="1"/>
  <c r="EI44" i="1" s="1"/>
  <c r="EJ46" i="1"/>
  <c r="EJ45" i="1" s="1"/>
  <c r="EJ44" i="1" s="1"/>
  <c r="EK46" i="1"/>
  <c r="EK45" i="1" s="1"/>
  <c r="EK44" i="1" s="1"/>
  <c r="EL46" i="1"/>
  <c r="EL45" i="1" s="1"/>
  <c r="EL44" i="1" s="1"/>
  <c r="EM46" i="1"/>
  <c r="EM45" i="1" s="1"/>
  <c r="EM44" i="1" s="1"/>
  <c r="EN46" i="1"/>
  <c r="EN45" i="1" s="1"/>
  <c r="EN44" i="1" s="1"/>
  <c r="EO46" i="1"/>
  <c r="EO45" i="1" s="1"/>
  <c r="EO44" i="1" s="1"/>
  <c r="EP46" i="1"/>
  <c r="EP45" i="1" s="1"/>
  <c r="EP44" i="1" s="1"/>
  <c r="EQ46" i="1"/>
  <c r="EQ45" i="1" s="1"/>
  <c r="EQ44" i="1" s="1"/>
  <c r="ER46" i="1"/>
  <c r="ER45" i="1" s="1"/>
  <c r="ER44" i="1" s="1"/>
  <c r="ES46" i="1"/>
  <c r="ES45" i="1" s="1"/>
  <c r="ES44" i="1" s="1"/>
  <c r="ET46" i="1"/>
  <c r="ET45" i="1" s="1"/>
  <c r="ET44" i="1" s="1"/>
  <c r="EU46" i="1"/>
  <c r="EU45" i="1" s="1"/>
  <c r="EU44" i="1" s="1"/>
  <c r="EV46" i="1"/>
  <c r="EV45" i="1" s="1"/>
  <c r="EV44" i="1" s="1"/>
  <c r="EW46" i="1"/>
  <c r="EW45" i="1" s="1"/>
  <c r="EW44" i="1" s="1"/>
  <c r="EX46" i="1"/>
  <c r="EX45" i="1" s="1"/>
  <c r="EX44" i="1" s="1"/>
  <c r="EY46" i="1"/>
  <c r="EY45" i="1" s="1"/>
  <c r="EY44" i="1" s="1"/>
  <c r="EZ46" i="1"/>
  <c r="EZ45" i="1" s="1"/>
  <c r="EZ44" i="1" s="1"/>
  <c r="FA46" i="1"/>
  <c r="FA45" i="1" s="1"/>
  <c r="FA44" i="1" s="1"/>
  <c r="FB46" i="1"/>
  <c r="FB45" i="1" s="1"/>
  <c r="FB44" i="1" s="1"/>
  <c r="FC46" i="1"/>
  <c r="FC45" i="1" s="1"/>
  <c r="FC44" i="1" s="1"/>
  <c r="FD46" i="1"/>
  <c r="FD45" i="1" s="1"/>
  <c r="FD44" i="1" s="1"/>
  <c r="FE46" i="1"/>
  <c r="FE45" i="1" s="1"/>
  <c r="FE44" i="1" s="1"/>
  <c r="FF46" i="1"/>
  <c r="FF45" i="1" s="1"/>
  <c r="FF44" i="1" s="1"/>
  <c r="FG46" i="1"/>
  <c r="FG45" i="1" s="1"/>
  <c r="FG44" i="1" s="1"/>
  <c r="FH46" i="1"/>
  <c r="FH45" i="1" s="1"/>
  <c r="FH44" i="1" s="1"/>
  <c r="FI46" i="1"/>
  <c r="FI45" i="1" s="1"/>
  <c r="FI44" i="1" s="1"/>
  <c r="FJ46" i="1"/>
  <c r="FJ45" i="1" s="1"/>
  <c r="FJ44" i="1" s="1"/>
  <c r="FK46" i="1"/>
  <c r="FK45" i="1" s="1"/>
  <c r="FK44" i="1" s="1"/>
  <c r="FL46" i="1"/>
  <c r="FL45" i="1" s="1"/>
  <c r="FL44" i="1" s="1"/>
  <c r="FM46" i="1"/>
  <c r="FM45" i="1" s="1"/>
  <c r="FM44" i="1" s="1"/>
  <c r="FN46" i="1"/>
  <c r="FN45" i="1" s="1"/>
  <c r="FN44" i="1" s="1"/>
  <c r="FO46" i="1"/>
  <c r="FO45" i="1" s="1"/>
  <c r="FO44" i="1" s="1"/>
  <c r="FP46" i="1"/>
  <c r="FP45" i="1" s="1"/>
  <c r="FP44" i="1" s="1"/>
  <c r="BI48" i="1"/>
  <c r="BJ48" i="1"/>
  <c r="BK48" i="1"/>
  <c r="BL48" i="1"/>
  <c r="BM48" i="1"/>
  <c r="BN48" i="1"/>
  <c r="BO48" i="1"/>
  <c r="BP48" i="1"/>
  <c r="BQ48" i="1"/>
  <c r="BR48" i="1"/>
  <c r="BS48" i="1"/>
  <c r="BT48" i="1"/>
  <c r="BU48" i="1"/>
  <c r="BV48" i="1"/>
  <c r="BW48" i="1"/>
  <c r="BX48" i="1"/>
  <c r="BY48" i="1"/>
  <c r="BZ48" i="1"/>
  <c r="CA48" i="1"/>
  <c r="CB48" i="1"/>
  <c r="CC48" i="1"/>
  <c r="CD48" i="1"/>
  <c r="CE48" i="1"/>
  <c r="CF48" i="1"/>
  <c r="CG48" i="1"/>
  <c r="CH48" i="1"/>
  <c r="CI48" i="1"/>
  <c r="CJ48" i="1"/>
  <c r="CK48" i="1"/>
  <c r="CL48" i="1"/>
  <c r="CM48" i="1"/>
  <c r="CN48" i="1"/>
  <c r="CO48" i="1"/>
  <c r="CP48" i="1"/>
  <c r="CQ48" i="1"/>
  <c r="CR48" i="1"/>
  <c r="CS48" i="1"/>
  <c r="CT48" i="1"/>
  <c r="CU48" i="1"/>
  <c r="CV48" i="1"/>
  <c r="CW48" i="1"/>
  <c r="CX48" i="1"/>
  <c r="CY48" i="1"/>
  <c r="CZ48" i="1"/>
  <c r="DA48" i="1"/>
  <c r="DB48" i="1"/>
  <c r="DC48" i="1"/>
  <c r="DD48" i="1"/>
  <c r="DE48" i="1"/>
  <c r="DF48" i="1"/>
  <c r="DG48" i="1"/>
  <c r="DH48" i="1"/>
  <c r="DI48" i="1"/>
  <c r="DJ48" i="1"/>
  <c r="DK48" i="1"/>
  <c r="DL48" i="1"/>
  <c r="DM48" i="1"/>
  <c r="DN48" i="1"/>
  <c r="DO48" i="1"/>
  <c r="DP48" i="1"/>
  <c r="DQ48" i="1"/>
  <c r="DR48" i="1"/>
  <c r="DS48" i="1"/>
  <c r="DT48" i="1"/>
  <c r="DU48" i="1"/>
  <c r="DV48" i="1"/>
  <c r="DW48" i="1"/>
  <c r="DX48" i="1"/>
  <c r="DY48" i="1"/>
  <c r="DZ48" i="1"/>
  <c r="EA48" i="1"/>
  <c r="EB48" i="1"/>
  <c r="EC48" i="1"/>
  <c r="ED48" i="1"/>
  <c r="EE48" i="1"/>
  <c r="EF48" i="1"/>
  <c r="EG48" i="1"/>
  <c r="EH48" i="1"/>
  <c r="EI48" i="1"/>
  <c r="EJ48" i="1"/>
  <c r="EK48" i="1"/>
  <c r="EL48" i="1"/>
  <c r="EM48" i="1"/>
  <c r="EN48" i="1"/>
  <c r="EO48" i="1"/>
  <c r="EP48" i="1"/>
  <c r="EQ48" i="1"/>
  <c r="ER48" i="1"/>
  <c r="ES48" i="1"/>
  <c r="ET48" i="1"/>
  <c r="EU48" i="1"/>
  <c r="EV48" i="1"/>
  <c r="EW48" i="1"/>
  <c r="EX48" i="1"/>
  <c r="EY48" i="1"/>
  <c r="EZ48" i="1"/>
  <c r="FA48" i="1"/>
  <c r="FB48" i="1"/>
  <c r="FC48" i="1"/>
  <c r="FD48" i="1"/>
  <c r="FE48" i="1"/>
  <c r="FF48" i="1"/>
  <c r="FG48" i="1"/>
  <c r="FH48" i="1"/>
  <c r="FI48" i="1"/>
  <c r="FJ48" i="1"/>
  <c r="FK48" i="1"/>
  <c r="FL48" i="1"/>
  <c r="FM48" i="1"/>
  <c r="FN48" i="1"/>
  <c r="FO48" i="1"/>
  <c r="FP48" i="1"/>
  <c r="BI52" i="1"/>
  <c r="BI51" i="1" s="1"/>
  <c r="BI50" i="1" s="1"/>
  <c r="BJ52" i="1"/>
  <c r="BJ51" i="1" s="1"/>
  <c r="BJ50" i="1" s="1"/>
  <c r="BK52" i="1"/>
  <c r="BK51" i="1" s="1"/>
  <c r="BK50" i="1" s="1"/>
  <c r="BL52" i="1"/>
  <c r="BL51" i="1" s="1"/>
  <c r="BL50" i="1" s="1"/>
  <c r="BM52" i="1"/>
  <c r="BM51" i="1" s="1"/>
  <c r="BM50" i="1" s="1"/>
  <c r="BN52" i="1"/>
  <c r="BN51" i="1" s="1"/>
  <c r="BN50" i="1" s="1"/>
  <c r="BO52" i="1"/>
  <c r="BO51" i="1" s="1"/>
  <c r="BO50" i="1" s="1"/>
  <c r="BP52" i="1"/>
  <c r="BP51" i="1" s="1"/>
  <c r="BP50" i="1" s="1"/>
  <c r="BQ52" i="1"/>
  <c r="BQ51" i="1" s="1"/>
  <c r="BQ50" i="1" s="1"/>
  <c r="BR52" i="1"/>
  <c r="BR51" i="1" s="1"/>
  <c r="BR50" i="1" s="1"/>
  <c r="BS52" i="1"/>
  <c r="BS51" i="1" s="1"/>
  <c r="BS50" i="1" s="1"/>
  <c r="BT52" i="1"/>
  <c r="BT51" i="1" s="1"/>
  <c r="BT50" i="1" s="1"/>
  <c r="BU52" i="1"/>
  <c r="BU51" i="1" s="1"/>
  <c r="BU50" i="1" s="1"/>
  <c r="BV52" i="1"/>
  <c r="BV51" i="1" s="1"/>
  <c r="BV50" i="1" s="1"/>
  <c r="BW52" i="1"/>
  <c r="BW51" i="1" s="1"/>
  <c r="BW50" i="1" s="1"/>
  <c r="BX52" i="1"/>
  <c r="BX51" i="1" s="1"/>
  <c r="BX50" i="1" s="1"/>
  <c r="BY52" i="1"/>
  <c r="BY51" i="1" s="1"/>
  <c r="BY50" i="1" s="1"/>
  <c r="BZ52" i="1"/>
  <c r="BZ51" i="1" s="1"/>
  <c r="BZ50" i="1" s="1"/>
  <c r="CA52" i="1"/>
  <c r="CA51" i="1" s="1"/>
  <c r="CA50" i="1" s="1"/>
  <c r="CB52" i="1"/>
  <c r="CB51" i="1" s="1"/>
  <c r="CB50" i="1" s="1"/>
  <c r="CC52" i="1"/>
  <c r="CC51" i="1" s="1"/>
  <c r="CC50" i="1" s="1"/>
  <c r="CD52" i="1"/>
  <c r="CD51" i="1" s="1"/>
  <c r="CD50" i="1" s="1"/>
  <c r="CE52" i="1"/>
  <c r="CE51" i="1" s="1"/>
  <c r="CE50" i="1" s="1"/>
  <c r="CF52" i="1"/>
  <c r="CF51" i="1" s="1"/>
  <c r="CF50" i="1" s="1"/>
  <c r="CG52" i="1"/>
  <c r="CG51" i="1" s="1"/>
  <c r="CG50" i="1" s="1"/>
  <c r="CH52" i="1"/>
  <c r="CH51" i="1" s="1"/>
  <c r="CH50" i="1" s="1"/>
  <c r="CI52" i="1"/>
  <c r="CI51" i="1" s="1"/>
  <c r="CI50" i="1" s="1"/>
  <c r="CJ52" i="1"/>
  <c r="CJ51" i="1" s="1"/>
  <c r="CJ50" i="1" s="1"/>
  <c r="CK52" i="1"/>
  <c r="CK51" i="1" s="1"/>
  <c r="CK50" i="1" s="1"/>
  <c r="CL52" i="1"/>
  <c r="CL51" i="1" s="1"/>
  <c r="CL50" i="1" s="1"/>
  <c r="CM52" i="1"/>
  <c r="CM51" i="1" s="1"/>
  <c r="CM50" i="1" s="1"/>
  <c r="CN52" i="1"/>
  <c r="CN51" i="1" s="1"/>
  <c r="CN50" i="1" s="1"/>
  <c r="CO52" i="1"/>
  <c r="CO51" i="1" s="1"/>
  <c r="CO50" i="1" s="1"/>
  <c r="CP52" i="1"/>
  <c r="CP51" i="1" s="1"/>
  <c r="CP50" i="1" s="1"/>
  <c r="CQ52" i="1"/>
  <c r="CQ51" i="1" s="1"/>
  <c r="CQ50" i="1" s="1"/>
  <c r="CR52" i="1"/>
  <c r="CR51" i="1" s="1"/>
  <c r="CR50" i="1" s="1"/>
  <c r="CS52" i="1"/>
  <c r="CS51" i="1" s="1"/>
  <c r="CS50" i="1" s="1"/>
  <c r="CT52" i="1"/>
  <c r="CT51" i="1" s="1"/>
  <c r="CT50" i="1" s="1"/>
  <c r="CU52" i="1"/>
  <c r="CU51" i="1" s="1"/>
  <c r="CU50" i="1" s="1"/>
  <c r="CV52" i="1"/>
  <c r="CV51" i="1" s="1"/>
  <c r="CV50" i="1" s="1"/>
  <c r="CW52" i="1"/>
  <c r="CW51" i="1" s="1"/>
  <c r="CW50" i="1" s="1"/>
  <c r="CX52" i="1"/>
  <c r="CX51" i="1" s="1"/>
  <c r="CX50" i="1" s="1"/>
  <c r="CY52" i="1"/>
  <c r="CY51" i="1" s="1"/>
  <c r="CY50" i="1" s="1"/>
  <c r="CZ52" i="1"/>
  <c r="CZ51" i="1" s="1"/>
  <c r="CZ50" i="1" s="1"/>
  <c r="DA52" i="1"/>
  <c r="DA51" i="1" s="1"/>
  <c r="DA50" i="1" s="1"/>
  <c r="DB52" i="1"/>
  <c r="DB51" i="1" s="1"/>
  <c r="DB50" i="1" s="1"/>
  <c r="DC52" i="1"/>
  <c r="DC51" i="1" s="1"/>
  <c r="DC50" i="1" s="1"/>
  <c r="DD52" i="1"/>
  <c r="DD51" i="1" s="1"/>
  <c r="DD50" i="1" s="1"/>
  <c r="DF52" i="1"/>
  <c r="DF51" i="1" s="1"/>
  <c r="DF50" i="1" s="1"/>
  <c r="DG52" i="1"/>
  <c r="DG51" i="1" s="1"/>
  <c r="DG50" i="1" s="1"/>
  <c r="DH52" i="1"/>
  <c r="DH51" i="1" s="1"/>
  <c r="DH50" i="1" s="1"/>
  <c r="DI52" i="1"/>
  <c r="DI51" i="1" s="1"/>
  <c r="DI50" i="1" s="1"/>
  <c r="DJ52" i="1"/>
  <c r="DJ51" i="1" s="1"/>
  <c r="DJ50" i="1" s="1"/>
  <c r="DK52" i="1"/>
  <c r="DK51" i="1" s="1"/>
  <c r="DK50" i="1" s="1"/>
  <c r="DL52" i="1"/>
  <c r="DL51" i="1" s="1"/>
  <c r="DL50" i="1" s="1"/>
  <c r="DM52" i="1"/>
  <c r="DM51" i="1" s="1"/>
  <c r="DM50" i="1" s="1"/>
  <c r="DN52" i="1"/>
  <c r="DN51" i="1" s="1"/>
  <c r="DN50" i="1" s="1"/>
  <c r="DO52" i="1"/>
  <c r="DO51" i="1" s="1"/>
  <c r="DO50" i="1" s="1"/>
  <c r="DP52" i="1"/>
  <c r="DP51" i="1" s="1"/>
  <c r="DP50" i="1" s="1"/>
  <c r="DQ52" i="1"/>
  <c r="DQ51" i="1" s="1"/>
  <c r="DQ50" i="1" s="1"/>
  <c r="DR52" i="1"/>
  <c r="DR51" i="1" s="1"/>
  <c r="DR50" i="1" s="1"/>
  <c r="DS52" i="1"/>
  <c r="DS51" i="1" s="1"/>
  <c r="DS50" i="1" s="1"/>
  <c r="DT52" i="1"/>
  <c r="DT51" i="1" s="1"/>
  <c r="DT50" i="1" s="1"/>
  <c r="DU52" i="1"/>
  <c r="DU51" i="1" s="1"/>
  <c r="DU50" i="1" s="1"/>
  <c r="DV52" i="1"/>
  <c r="DV51" i="1" s="1"/>
  <c r="DV50" i="1" s="1"/>
  <c r="DW52" i="1"/>
  <c r="DW51" i="1" s="1"/>
  <c r="DW50" i="1" s="1"/>
  <c r="DX52" i="1"/>
  <c r="DX51" i="1" s="1"/>
  <c r="DX50" i="1" s="1"/>
  <c r="DY52" i="1"/>
  <c r="DY51" i="1" s="1"/>
  <c r="DY50" i="1" s="1"/>
  <c r="DZ52" i="1"/>
  <c r="DZ51" i="1" s="1"/>
  <c r="DZ50" i="1" s="1"/>
  <c r="EA52" i="1"/>
  <c r="EA51" i="1" s="1"/>
  <c r="EA50" i="1" s="1"/>
  <c r="EB52" i="1"/>
  <c r="EB51" i="1" s="1"/>
  <c r="EB50" i="1" s="1"/>
  <c r="EC52" i="1"/>
  <c r="EC51" i="1" s="1"/>
  <c r="EC50" i="1" s="1"/>
  <c r="ED52" i="1"/>
  <c r="ED51" i="1" s="1"/>
  <c r="ED50" i="1" s="1"/>
  <c r="EE52" i="1"/>
  <c r="EE51" i="1" s="1"/>
  <c r="EE50" i="1" s="1"/>
  <c r="EF52" i="1"/>
  <c r="EF51" i="1" s="1"/>
  <c r="EF50" i="1" s="1"/>
  <c r="EG52" i="1"/>
  <c r="EG51" i="1" s="1"/>
  <c r="EG50" i="1" s="1"/>
  <c r="EH52" i="1"/>
  <c r="EH51" i="1" s="1"/>
  <c r="EH50" i="1" s="1"/>
  <c r="EI52" i="1"/>
  <c r="EI51" i="1" s="1"/>
  <c r="EI50" i="1" s="1"/>
  <c r="EJ52" i="1"/>
  <c r="EJ51" i="1" s="1"/>
  <c r="EJ50" i="1" s="1"/>
  <c r="EK52" i="1"/>
  <c r="EK51" i="1" s="1"/>
  <c r="EK50" i="1" s="1"/>
  <c r="EL52" i="1"/>
  <c r="EL51" i="1" s="1"/>
  <c r="EL50" i="1" s="1"/>
  <c r="EM52" i="1"/>
  <c r="EM51" i="1" s="1"/>
  <c r="EM50" i="1" s="1"/>
  <c r="EN52" i="1"/>
  <c r="EN51" i="1" s="1"/>
  <c r="EN50" i="1" s="1"/>
  <c r="EO52" i="1"/>
  <c r="EO51" i="1" s="1"/>
  <c r="EO50" i="1" s="1"/>
  <c r="EP52" i="1"/>
  <c r="EP51" i="1" s="1"/>
  <c r="EP50" i="1" s="1"/>
  <c r="EQ52" i="1"/>
  <c r="EQ51" i="1" s="1"/>
  <c r="EQ50" i="1" s="1"/>
  <c r="ER52" i="1"/>
  <c r="ER51" i="1" s="1"/>
  <c r="ER50" i="1" s="1"/>
  <c r="ES52" i="1"/>
  <c r="ES51" i="1" s="1"/>
  <c r="ES50" i="1" s="1"/>
  <c r="ET52" i="1"/>
  <c r="ET51" i="1" s="1"/>
  <c r="ET50" i="1" s="1"/>
  <c r="EU52" i="1"/>
  <c r="EU51" i="1" s="1"/>
  <c r="EU50" i="1" s="1"/>
  <c r="EV52" i="1"/>
  <c r="EV51" i="1" s="1"/>
  <c r="EV50" i="1" s="1"/>
  <c r="EW52" i="1"/>
  <c r="EW51" i="1" s="1"/>
  <c r="EW50" i="1" s="1"/>
  <c r="EX52" i="1"/>
  <c r="EX51" i="1" s="1"/>
  <c r="EX50" i="1" s="1"/>
  <c r="EY52" i="1"/>
  <c r="EY51" i="1" s="1"/>
  <c r="EY50" i="1" s="1"/>
  <c r="EZ52" i="1"/>
  <c r="EZ51" i="1" s="1"/>
  <c r="EZ50" i="1" s="1"/>
  <c r="FA52" i="1"/>
  <c r="FA51" i="1" s="1"/>
  <c r="FA50" i="1" s="1"/>
  <c r="FB52" i="1"/>
  <c r="FB51" i="1" s="1"/>
  <c r="FB50" i="1" s="1"/>
  <c r="FC52" i="1"/>
  <c r="FC51" i="1" s="1"/>
  <c r="FC50" i="1" s="1"/>
  <c r="FD52" i="1"/>
  <c r="FD51" i="1" s="1"/>
  <c r="FD50" i="1" s="1"/>
  <c r="FE52" i="1"/>
  <c r="FE51" i="1" s="1"/>
  <c r="FE50" i="1" s="1"/>
  <c r="FF52" i="1"/>
  <c r="FF51" i="1" s="1"/>
  <c r="FF50" i="1" s="1"/>
  <c r="FG52" i="1"/>
  <c r="FG51" i="1" s="1"/>
  <c r="FG50" i="1" s="1"/>
  <c r="FH52" i="1"/>
  <c r="FH51" i="1" s="1"/>
  <c r="FH50" i="1" s="1"/>
  <c r="FI52" i="1"/>
  <c r="FI51" i="1" s="1"/>
  <c r="FI50" i="1" s="1"/>
  <c r="FJ52" i="1"/>
  <c r="FJ51" i="1" s="1"/>
  <c r="FJ50" i="1" s="1"/>
  <c r="FK52" i="1"/>
  <c r="FK51" i="1" s="1"/>
  <c r="FK50" i="1" s="1"/>
  <c r="FL52" i="1"/>
  <c r="FL51" i="1" s="1"/>
  <c r="FL50" i="1" s="1"/>
  <c r="FM52" i="1"/>
  <c r="FM51" i="1" s="1"/>
  <c r="FM50" i="1" s="1"/>
  <c r="FN52" i="1"/>
  <c r="FN51" i="1" s="1"/>
  <c r="FN50" i="1" s="1"/>
  <c r="FO52" i="1"/>
  <c r="FO51" i="1" s="1"/>
  <c r="FO50" i="1" s="1"/>
  <c r="FP52" i="1"/>
  <c r="FP51" i="1" s="1"/>
  <c r="FP50" i="1" s="1"/>
  <c r="BI58" i="1"/>
  <c r="BI57" i="1" s="1"/>
  <c r="BI56" i="1" s="1"/>
  <c r="BJ58" i="1"/>
  <c r="BJ57" i="1" s="1"/>
  <c r="BJ56" i="1" s="1"/>
  <c r="BK58" i="1"/>
  <c r="BK57" i="1" s="1"/>
  <c r="BK56" i="1" s="1"/>
  <c r="BL58" i="1"/>
  <c r="BL57" i="1" s="1"/>
  <c r="BL56" i="1" s="1"/>
  <c r="BM58" i="1"/>
  <c r="BM57" i="1" s="1"/>
  <c r="BM56" i="1" s="1"/>
  <c r="BN58" i="1"/>
  <c r="BN57" i="1" s="1"/>
  <c r="BN56" i="1" s="1"/>
  <c r="BO58" i="1"/>
  <c r="BO57" i="1" s="1"/>
  <c r="BO56" i="1" s="1"/>
  <c r="BP58" i="1"/>
  <c r="BP57" i="1" s="1"/>
  <c r="BP56" i="1" s="1"/>
  <c r="BQ58" i="1"/>
  <c r="BQ57" i="1" s="1"/>
  <c r="BQ56" i="1" s="1"/>
  <c r="BR58" i="1"/>
  <c r="BR57" i="1" s="1"/>
  <c r="BR56" i="1" s="1"/>
  <c r="BS58" i="1"/>
  <c r="BS57" i="1" s="1"/>
  <c r="BS56" i="1" s="1"/>
  <c r="BT58" i="1"/>
  <c r="BT57" i="1" s="1"/>
  <c r="BT56" i="1" s="1"/>
  <c r="BU58" i="1"/>
  <c r="BU57" i="1" s="1"/>
  <c r="BU56" i="1" s="1"/>
  <c r="BV58" i="1"/>
  <c r="BV57" i="1" s="1"/>
  <c r="BV56" i="1" s="1"/>
  <c r="BW58" i="1"/>
  <c r="BW57" i="1" s="1"/>
  <c r="BW56" i="1" s="1"/>
  <c r="BX58" i="1"/>
  <c r="BX57" i="1" s="1"/>
  <c r="BX56" i="1" s="1"/>
  <c r="BY58" i="1"/>
  <c r="BY57" i="1" s="1"/>
  <c r="BY56" i="1" s="1"/>
  <c r="BZ58" i="1"/>
  <c r="BZ57" i="1" s="1"/>
  <c r="BZ56" i="1" s="1"/>
  <c r="CA58" i="1"/>
  <c r="CA57" i="1" s="1"/>
  <c r="CA56" i="1" s="1"/>
  <c r="CB58" i="1"/>
  <c r="CB57" i="1" s="1"/>
  <c r="CB56" i="1" s="1"/>
  <c r="CC58" i="1"/>
  <c r="CC57" i="1" s="1"/>
  <c r="CC56" i="1" s="1"/>
  <c r="CD58" i="1"/>
  <c r="CD57" i="1" s="1"/>
  <c r="CD56" i="1" s="1"/>
  <c r="CE58" i="1"/>
  <c r="CE57" i="1" s="1"/>
  <c r="CE56" i="1" s="1"/>
  <c r="CF58" i="1"/>
  <c r="CF57" i="1" s="1"/>
  <c r="CF56" i="1" s="1"/>
  <c r="CG58" i="1"/>
  <c r="CG57" i="1" s="1"/>
  <c r="CG56" i="1" s="1"/>
  <c r="CH58" i="1"/>
  <c r="CH57" i="1" s="1"/>
  <c r="CH56" i="1" s="1"/>
  <c r="CI58" i="1"/>
  <c r="CI57" i="1" s="1"/>
  <c r="CI56" i="1" s="1"/>
  <c r="CJ58" i="1"/>
  <c r="CJ57" i="1" s="1"/>
  <c r="CJ56" i="1" s="1"/>
  <c r="CK58" i="1"/>
  <c r="CK57" i="1" s="1"/>
  <c r="CK56" i="1" s="1"/>
  <c r="CL58" i="1"/>
  <c r="CL57" i="1" s="1"/>
  <c r="CL56" i="1" s="1"/>
  <c r="CM58" i="1"/>
  <c r="CM57" i="1" s="1"/>
  <c r="CM56" i="1" s="1"/>
  <c r="CN58" i="1"/>
  <c r="CN57" i="1" s="1"/>
  <c r="CN56" i="1" s="1"/>
  <c r="CO58" i="1"/>
  <c r="CO57" i="1" s="1"/>
  <c r="CO56" i="1" s="1"/>
  <c r="CP58" i="1"/>
  <c r="CP57" i="1" s="1"/>
  <c r="CP56" i="1" s="1"/>
  <c r="CQ58" i="1"/>
  <c r="CQ57" i="1" s="1"/>
  <c r="CQ56" i="1" s="1"/>
  <c r="CR58" i="1"/>
  <c r="CR57" i="1" s="1"/>
  <c r="CR56" i="1" s="1"/>
  <c r="CS58" i="1"/>
  <c r="CS57" i="1" s="1"/>
  <c r="CS56" i="1" s="1"/>
  <c r="CT58" i="1"/>
  <c r="CT57" i="1" s="1"/>
  <c r="CT56" i="1" s="1"/>
  <c r="CU58" i="1"/>
  <c r="CU57" i="1" s="1"/>
  <c r="CU56" i="1" s="1"/>
  <c r="CV58" i="1"/>
  <c r="CV57" i="1" s="1"/>
  <c r="CV56" i="1" s="1"/>
  <c r="CW58" i="1"/>
  <c r="CW57" i="1" s="1"/>
  <c r="CW56" i="1" s="1"/>
  <c r="CX58" i="1"/>
  <c r="CX57" i="1" s="1"/>
  <c r="CX56" i="1" s="1"/>
  <c r="CY58" i="1"/>
  <c r="CY57" i="1" s="1"/>
  <c r="CY56" i="1" s="1"/>
  <c r="CZ58" i="1"/>
  <c r="CZ57" i="1" s="1"/>
  <c r="CZ56" i="1" s="1"/>
  <c r="DA58" i="1"/>
  <c r="DA57" i="1" s="1"/>
  <c r="DA56" i="1" s="1"/>
  <c r="DB58" i="1"/>
  <c r="DB57" i="1" s="1"/>
  <c r="DB56" i="1" s="1"/>
  <c r="DC58" i="1"/>
  <c r="DC57" i="1" s="1"/>
  <c r="DC56" i="1" s="1"/>
  <c r="DD58" i="1"/>
  <c r="DD57" i="1" s="1"/>
  <c r="DD56" i="1" s="1"/>
  <c r="DE58" i="1"/>
  <c r="DE57" i="1" s="1"/>
  <c r="DE56" i="1" s="1"/>
  <c r="DF58" i="1"/>
  <c r="DF57" i="1" s="1"/>
  <c r="DF56" i="1" s="1"/>
  <c r="DK58" i="1"/>
  <c r="DK57" i="1" s="1"/>
  <c r="DK56" i="1" s="1"/>
  <c r="DL58" i="1"/>
  <c r="DL57" i="1" s="1"/>
  <c r="DL56" i="1" s="1"/>
  <c r="DM58" i="1"/>
  <c r="DM57" i="1" s="1"/>
  <c r="DM56" i="1" s="1"/>
  <c r="DN58" i="1"/>
  <c r="DN57" i="1" s="1"/>
  <c r="DN56" i="1" s="1"/>
  <c r="DO58" i="1"/>
  <c r="DO57" i="1" s="1"/>
  <c r="DO56" i="1" s="1"/>
  <c r="DP58" i="1"/>
  <c r="DP57" i="1" s="1"/>
  <c r="DP56" i="1" s="1"/>
  <c r="DQ58" i="1"/>
  <c r="DQ57" i="1" s="1"/>
  <c r="DQ56" i="1" s="1"/>
  <c r="DR58" i="1"/>
  <c r="DR57" i="1" s="1"/>
  <c r="DR56" i="1" s="1"/>
  <c r="DS58" i="1"/>
  <c r="DS57" i="1" s="1"/>
  <c r="DS56" i="1" s="1"/>
  <c r="DT58" i="1"/>
  <c r="DT57" i="1" s="1"/>
  <c r="DT56" i="1" s="1"/>
  <c r="DU58" i="1"/>
  <c r="DU57" i="1" s="1"/>
  <c r="DU56" i="1" s="1"/>
  <c r="DV58" i="1"/>
  <c r="DV57" i="1" s="1"/>
  <c r="DV56" i="1" s="1"/>
  <c r="DW58" i="1"/>
  <c r="DW57" i="1" s="1"/>
  <c r="DW56" i="1" s="1"/>
  <c r="DX58" i="1"/>
  <c r="DX57" i="1" s="1"/>
  <c r="DX56" i="1" s="1"/>
  <c r="DY58" i="1"/>
  <c r="DY57" i="1" s="1"/>
  <c r="DY56" i="1" s="1"/>
  <c r="DZ58" i="1"/>
  <c r="DZ57" i="1" s="1"/>
  <c r="DZ56" i="1" s="1"/>
  <c r="EA58" i="1"/>
  <c r="EA57" i="1" s="1"/>
  <c r="EA56" i="1" s="1"/>
  <c r="EB58" i="1"/>
  <c r="EB57" i="1" s="1"/>
  <c r="EB56" i="1" s="1"/>
  <c r="EC58" i="1"/>
  <c r="EC57" i="1" s="1"/>
  <c r="EC56" i="1" s="1"/>
  <c r="ED58" i="1"/>
  <c r="ED57" i="1" s="1"/>
  <c r="ED56" i="1" s="1"/>
  <c r="EE58" i="1"/>
  <c r="EE57" i="1" s="1"/>
  <c r="EE56" i="1" s="1"/>
  <c r="EF58" i="1"/>
  <c r="EF57" i="1" s="1"/>
  <c r="EF56" i="1" s="1"/>
  <c r="EG58" i="1"/>
  <c r="EG57" i="1" s="1"/>
  <c r="EG56" i="1" s="1"/>
  <c r="EH58" i="1"/>
  <c r="EH57" i="1" s="1"/>
  <c r="EH56" i="1" s="1"/>
  <c r="EI58" i="1"/>
  <c r="EI57" i="1" s="1"/>
  <c r="EI56" i="1" s="1"/>
  <c r="EJ58" i="1"/>
  <c r="EJ57" i="1" s="1"/>
  <c r="EJ56" i="1" s="1"/>
  <c r="EK58" i="1"/>
  <c r="EK57" i="1" s="1"/>
  <c r="EK56" i="1" s="1"/>
  <c r="EL58" i="1"/>
  <c r="EL57" i="1" s="1"/>
  <c r="EL56" i="1" s="1"/>
  <c r="EM58" i="1"/>
  <c r="EM57" i="1" s="1"/>
  <c r="EM56" i="1" s="1"/>
  <c r="EN58" i="1"/>
  <c r="EN57" i="1" s="1"/>
  <c r="EN56" i="1" s="1"/>
  <c r="EO58" i="1"/>
  <c r="EO57" i="1" s="1"/>
  <c r="EO56" i="1" s="1"/>
  <c r="EP58" i="1"/>
  <c r="EP57" i="1" s="1"/>
  <c r="EP56" i="1" s="1"/>
  <c r="EQ58" i="1"/>
  <c r="EQ57" i="1" s="1"/>
  <c r="EQ56" i="1" s="1"/>
  <c r="ER58" i="1"/>
  <c r="ER57" i="1" s="1"/>
  <c r="ER56" i="1" s="1"/>
  <c r="ES58" i="1"/>
  <c r="ES57" i="1" s="1"/>
  <c r="ES56" i="1" s="1"/>
  <c r="ET58" i="1"/>
  <c r="ET57" i="1" s="1"/>
  <c r="ET56" i="1" s="1"/>
  <c r="EU58" i="1"/>
  <c r="EU57" i="1" s="1"/>
  <c r="EU56" i="1" s="1"/>
  <c r="EV58" i="1"/>
  <c r="EV57" i="1" s="1"/>
  <c r="EV56" i="1" s="1"/>
  <c r="EW58" i="1"/>
  <c r="EW57" i="1" s="1"/>
  <c r="EW56" i="1" s="1"/>
  <c r="EX58" i="1"/>
  <c r="EX57" i="1" s="1"/>
  <c r="EX56" i="1" s="1"/>
  <c r="EY58" i="1"/>
  <c r="EY57" i="1" s="1"/>
  <c r="EY56" i="1" s="1"/>
  <c r="EZ58" i="1"/>
  <c r="EZ57" i="1" s="1"/>
  <c r="EZ56" i="1" s="1"/>
  <c r="FA58" i="1"/>
  <c r="FA57" i="1" s="1"/>
  <c r="FA56" i="1" s="1"/>
  <c r="FB58" i="1"/>
  <c r="FB57" i="1" s="1"/>
  <c r="FB56" i="1" s="1"/>
  <c r="FC58" i="1"/>
  <c r="FC57" i="1" s="1"/>
  <c r="FC56" i="1" s="1"/>
  <c r="FD58" i="1"/>
  <c r="FD57" i="1" s="1"/>
  <c r="FD56" i="1" s="1"/>
  <c r="FE58" i="1"/>
  <c r="FE57" i="1" s="1"/>
  <c r="FE56" i="1" s="1"/>
  <c r="FF58" i="1"/>
  <c r="FF57" i="1" s="1"/>
  <c r="FF56" i="1" s="1"/>
  <c r="FG58" i="1"/>
  <c r="FG57" i="1" s="1"/>
  <c r="FG56" i="1" s="1"/>
  <c r="FH58" i="1"/>
  <c r="FH57" i="1" s="1"/>
  <c r="FH56" i="1" s="1"/>
  <c r="FI58" i="1"/>
  <c r="FI57" i="1" s="1"/>
  <c r="FI56" i="1" s="1"/>
  <c r="FJ58" i="1"/>
  <c r="FJ57" i="1" s="1"/>
  <c r="FJ56" i="1" s="1"/>
  <c r="FK58" i="1"/>
  <c r="FK57" i="1" s="1"/>
  <c r="FK56" i="1" s="1"/>
  <c r="FL58" i="1"/>
  <c r="FL57" i="1" s="1"/>
  <c r="FL56" i="1" s="1"/>
  <c r="FM58" i="1"/>
  <c r="FM57" i="1" s="1"/>
  <c r="FM56" i="1" s="1"/>
  <c r="FN58" i="1"/>
  <c r="FN57" i="1" s="1"/>
  <c r="FN56" i="1" s="1"/>
  <c r="FO58" i="1"/>
  <c r="FO57" i="1" s="1"/>
  <c r="FO56" i="1" s="1"/>
  <c r="FP58" i="1"/>
  <c r="FP57" i="1" s="1"/>
  <c r="FP56" i="1" s="1"/>
  <c r="BI62" i="1"/>
  <c r="BI61" i="1" s="1"/>
  <c r="BI60" i="1" s="1"/>
  <c r="BJ62" i="1"/>
  <c r="BJ61" i="1" s="1"/>
  <c r="BJ60" i="1" s="1"/>
  <c r="BK62" i="1"/>
  <c r="BK61" i="1" s="1"/>
  <c r="BK60" i="1" s="1"/>
  <c r="BL62" i="1"/>
  <c r="BL61" i="1" s="1"/>
  <c r="BL60" i="1" s="1"/>
  <c r="BM62" i="1"/>
  <c r="BM61" i="1" s="1"/>
  <c r="BM60" i="1" s="1"/>
  <c r="BN62" i="1"/>
  <c r="BN61" i="1" s="1"/>
  <c r="BN60" i="1" s="1"/>
  <c r="BO62" i="1"/>
  <c r="BO61" i="1" s="1"/>
  <c r="BO60" i="1" s="1"/>
  <c r="BP62" i="1"/>
  <c r="BP61" i="1" s="1"/>
  <c r="BP60" i="1" s="1"/>
  <c r="BQ62" i="1"/>
  <c r="BQ61" i="1" s="1"/>
  <c r="BQ60" i="1" s="1"/>
  <c r="BR62" i="1"/>
  <c r="BR61" i="1" s="1"/>
  <c r="BR60" i="1" s="1"/>
  <c r="BS62" i="1"/>
  <c r="BS61" i="1" s="1"/>
  <c r="BS60" i="1" s="1"/>
  <c r="BT62" i="1"/>
  <c r="BT61" i="1" s="1"/>
  <c r="BT60" i="1" s="1"/>
  <c r="BU62" i="1"/>
  <c r="BU61" i="1" s="1"/>
  <c r="BU60" i="1" s="1"/>
  <c r="BV62" i="1"/>
  <c r="BV61" i="1" s="1"/>
  <c r="BV60" i="1" s="1"/>
  <c r="BW62" i="1"/>
  <c r="BW61" i="1" s="1"/>
  <c r="BW60" i="1" s="1"/>
  <c r="BX62" i="1"/>
  <c r="BX61" i="1" s="1"/>
  <c r="BX60" i="1" s="1"/>
  <c r="BY62" i="1"/>
  <c r="BY61" i="1" s="1"/>
  <c r="BY60" i="1" s="1"/>
  <c r="BZ62" i="1"/>
  <c r="BZ61" i="1" s="1"/>
  <c r="BZ60" i="1" s="1"/>
  <c r="CA62" i="1"/>
  <c r="CA61" i="1" s="1"/>
  <c r="CA60" i="1" s="1"/>
  <c r="CB62" i="1"/>
  <c r="CB61" i="1" s="1"/>
  <c r="CB60" i="1" s="1"/>
  <c r="CC62" i="1"/>
  <c r="CC61" i="1" s="1"/>
  <c r="CC60" i="1" s="1"/>
  <c r="CD62" i="1"/>
  <c r="CD61" i="1" s="1"/>
  <c r="CD60" i="1" s="1"/>
  <c r="CE62" i="1"/>
  <c r="CE61" i="1" s="1"/>
  <c r="CE60" i="1" s="1"/>
  <c r="CF62" i="1"/>
  <c r="CF61" i="1" s="1"/>
  <c r="CF60" i="1" s="1"/>
  <c r="CG62" i="1"/>
  <c r="CG61" i="1" s="1"/>
  <c r="CG60" i="1" s="1"/>
  <c r="CH62" i="1"/>
  <c r="CH61" i="1" s="1"/>
  <c r="CH60" i="1" s="1"/>
  <c r="CI62" i="1"/>
  <c r="CI61" i="1" s="1"/>
  <c r="CI60" i="1" s="1"/>
  <c r="CJ62" i="1"/>
  <c r="CJ61" i="1" s="1"/>
  <c r="CJ60" i="1" s="1"/>
  <c r="CK62" i="1"/>
  <c r="CK61" i="1" s="1"/>
  <c r="CK60" i="1" s="1"/>
  <c r="CL62" i="1"/>
  <c r="CL61" i="1" s="1"/>
  <c r="CL60" i="1" s="1"/>
  <c r="CM62" i="1"/>
  <c r="CM61" i="1" s="1"/>
  <c r="CM60" i="1" s="1"/>
  <c r="CN62" i="1"/>
  <c r="CN61" i="1" s="1"/>
  <c r="CN60" i="1" s="1"/>
  <c r="CO62" i="1"/>
  <c r="CO61" i="1" s="1"/>
  <c r="CO60" i="1" s="1"/>
  <c r="CP62" i="1"/>
  <c r="CP61" i="1" s="1"/>
  <c r="CP60" i="1" s="1"/>
  <c r="CQ62" i="1"/>
  <c r="CQ61" i="1" s="1"/>
  <c r="CQ60" i="1" s="1"/>
  <c r="CR62" i="1"/>
  <c r="CR61" i="1" s="1"/>
  <c r="CR60" i="1" s="1"/>
  <c r="CS62" i="1"/>
  <c r="CS61" i="1" s="1"/>
  <c r="CS60" i="1" s="1"/>
  <c r="CT62" i="1"/>
  <c r="CT61" i="1" s="1"/>
  <c r="CT60" i="1" s="1"/>
  <c r="CU62" i="1"/>
  <c r="CU61" i="1" s="1"/>
  <c r="CU60" i="1" s="1"/>
  <c r="CV62" i="1"/>
  <c r="CV61" i="1" s="1"/>
  <c r="CV60" i="1" s="1"/>
  <c r="CW62" i="1"/>
  <c r="CW61" i="1" s="1"/>
  <c r="CW60" i="1" s="1"/>
  <c r="CX62" i="1"/>
  <c r="CX61" i="1" s="1"/>
  <c r="CX60" i="1" s="1"/>
  <c r="CY62" i="1"/>
  <c r="CY61" i="1" s="1"/>
  <c r="CY60" i="1" s="1"/>
  <c r="CZ62" i="1"/>
  <c r="CZ61" i="1" s="1"/>
  <c r="CZ60" i="1" s="1"/>
  <c r="DA62" i="1"/>
  <c r="DA61" i="1" s="1"/>
  <c r="DA60" i="1" s="1"/>
  <c r="DB62" i="1"/>
  <c r="DB61" i="1" s="1"/>
  <c r="DB60" i="1" s="1"/>
  <c r="DC62" i="1"/>
  <c r="DC61" i="1" s="1"/>
  <c r="DC60" i="1" s="1"/>
  <c r="DD62" i="1"/>
  <c r="DD61" i="1" s="1"/>
  <c r="DD60" i="1" s="1"/>
  <c r="DE62" i="1"/>
  <c r="DE61" i="1" s="1"/>
  <c r="DE60" i="1" s="1"/>
  <c r="DG62" i="1"/>
  <c r="DG61" i="1" s="1"/>
  <c r="DG60" i="1" s="1"/>
  <c r="DH62" i="1"/>
  <c r="DH61" i="1" s="1"/>
  <c r="DH60" i="1" s="1"/>
  <c r="DI62" i="1"/>
  <c r="DI61" i="1" s="1"/>
  <c r="DI60" i="1" s="1"/>
  <c r="DJ62" i="1"/>
  <c r="DJ61" i="1" s="1"/>
  <c r="DJ60" i="1" s="1"/>
  <c r="DK62" i="1"/>
  <c r="DK61" i="1" s="1"/>
  <c r="DK60" i="1" s="1"/>
  <c r="DL62" i="1"/>
  <c r="DL61" i="1" s="1"/>
  <c r="DL60" i="1" s="1"/>
  <c r="DM62" i="1"/>
  <c r="DM61" i="1" s="1"/>
  <c r="DM60" i="1" s="1"/>
  <c r="DN62" i="1"/>
  <c r="DN61" i="1" s="1"/>
  <c r="DN60" i="1" s="1"/>
  <c r="DO62" i="1"/>
  <c r="DO61" i="1" s="1"/>
  <c r="DO60" i="1" s="1"/>
  <c r="DP62" i="1"/>
  <c r="DP61" i="1" s="1"/>
  <c r="DP60" i="1" s="1"/>
  <c r="DQ62" i="1"/>
  <c r="DQ61" i="1" s="1"/>
  <c r="DQ60" i="1" s="1"/>
  <c r="DR62" i="1"/>
  <c r="DR61" i="1" s="1"/>
  <c r="DR60" i="1" s="1"/>
  <c r="DS62" i="1"/>
  <c r="DS61" i="1" s="1"/>
  <c r="DS60" i="1" s="1"/>
  <c r="DT62" i="1"/>
  <c r="DT61" i="1" s="1"/>
  <c r="DT60" i="1" s="1"/>
  <c r="DU62" i="1"/>
  <c r="DU61" i="1" s="1"/>
  <c r="DU60" i="1" s="1"/>
  <c r="DV62" i="1"/>
  <c r="DV61" i="1" s="1"/>
  <c r="DV60" i="1" s="1"/>
  <c r="DW62" i="1"/>
  <c r="DW61" i="1" s="1"/>
  <c r="DW60" i="1" s="1"/>
  <c r="DX62" i="1"/>
  <c r="DX61" i="1" s="1"/>
  <c r="DX60" i="1" s="1"/>
  <c r="DY62" i="1"/>
  <c r="DY61" i="1" s="1"/>
  <c r="DY60" i="1" s="1"/>
  <c r="DZ62" i="1"/>
  <c r="DZ61" i="1" s="1"/>
  <c r="DZ60" i="1" s="1"/>
  <c r="EA62" i="1"/>
  <c r="EA61" i="1" s="1"/>
  <c r="EA60" i="1" s="1"/>
  <c r="EB62" i="1"/>
  <c r="EB61" i="1" s="1"/>
  <c r="EB60" i="1" s="1"/>
  <c r="EC62" i="1"/>
  <c r="EC61" i="1" s="1"/>
  <c r="EC60" i="1" s="1"/>
  <c r="ED62" i="1"/>
  <c r="ED61" i="1" s="1"/>
  <c r="ED60" i="1" s="1"/>
  <c r="EE62" i="1"/>
  <c r="EE61" i="1" s="1"/>
  <c r="EE60" i="1" s="1"/>
  <c r="EF62" i="1"/>
  <c r="EF61" i="1" s="1"/>
  <c r="EF60" i="1" s="1"/>
  <c r="EG62" i="1"/>
  <c r="EG61" i="1" s="1"/>
  <c r="EG60" i="1" s="1"/>
  <c r="EH62" i="1"/>
  <c r="EH61" i="1" s="1"/>
  <c r="EH60" i="1" s="1"/>
  <c r="EI62" i="1"/>
  <c r="EI61" i="1" s="1"/>
  <c r="EI60" i="1" s="1"/>
  <c r="EJ62" i="1"/>
  <c r="EJ61" i="1" s="1"/>
  <c r="EJ60" i="1" s="1"/>
  <c r="EK62" i="1"/>
  <c r="EK61" i="1" s="1"/>
  <c r="EK60" i="1" s="1"/>
  <c r="EL62" i="1"/>
  <c r="EL61" i="1" s="1"/>
  <c r="EL60" i="1" s="1"/>
  <c r="EM62" i="1"/>
  <c r="EM61" i="1" s="1"/>
  <c r="EM60" i="1" s="1"/>
  <c r="EN62" i="1"/>
  <c r="EN61" i="1" s="1"/>
  <c r="EN60" i="1" s="1"/>
  <c r="EO62" i="1"/>
  <c r="EO61" i="1" s="1"/>
  <c r="EO60" i="1" s="1"/>
  <c r="EP62" i="1"/>
  <c r="EP61" i="1" s="1"/>
  <c r="EP60" i="1" s="1"/>
  <c r="EQ62" i="1"/>
  <c r="EQ61" i="1" s="1"/>
  <c r="EQ60" i="1" s="1"/>
  <c r="ER62" i="1"/>
  <c r="ER61" i="1" s="1"/>
  <c r="ER60" i="1" s="1"/>
  <c r="ES62" i="1"/>
  <c r="ES61" i="1" s="1"/>
  <c r="ES60" i="1" s="1"/>
  <c r="ET62" i="1"/>
  <c r="ET61" i="1" s="1"/>
  <c r="ET60" i="1" s="1"/>
  <c r="EU62" i="1"/>
  <c r="EU61" i="1" s="1"/>
  <c r="EU60" i="1" s="1"/>
  <c r="EV62" i="1"/>
  <c r="EV61" i="1" s="1"/>
  <c r="EV60" i="1" s="1"/>
  <c r="EW62" i="1"/>
  <c r="EW61" i="1" s="1"/>
  <c r="EW60" i="1" s="1"/>
  <c r="EX62" i="1"/>
  <c r="EX61" i="1" s="1"/>
  <c r="EX60" i="1" s="1"/>
  <c r="EY62" i="1"/>
  <c r="EY61" i="1" s="1"/>
  <c r="EY60" i="1" s="1"/>
  <c r="EZ62" i="1"/>
  <c r="EZ61" i="1" s="1"/>
  <c r="EZ60" i="1" s="1"/>
  <c r="FA62" i="1"/>
  <c r="FA61" i="1" s="1"/>
  <c r="FA60" i="1" s="1"/>
  <c r="FB62" i="1"/>
  <c r="FB61" i="1" s="1"/>
  <c r="FB60" i="1" s="1"/>
  <c r="FC62" i="1"/>
  <c r="FC61" i="1" s="1"/>
  <c r="FC60" i="1" s="1"/>
  <c r="FD62" i="1"/>
  <c r="FD61" i="1" s="1"/>
  <c r="FD60" i="1" s="1"/>
  <c r="FE62" i="1"/>
  <c r="FE61" i="1" s="1"/>
  <c r="FE60" i="1" s="1"/>
  <c r="FF62" i="1"/>
  <c r="FF61" i="1" s="1"/>
  <c r="FF60" i="1" s="1"/>
  <c r="FG62" i="1"/>
  <c r="FG61" i="1" s="1"/>
  <c r="FG60" i="1" s="1"/>
  <c r="FH62" i="1"/>
  <c r="FH61" i="1" s="1"/>
  <c r="FH60" i="1" s="1"/>
  <c r="FI62" i="1"/>
  <c r="FI61" i="1" s="1"/>
  <c r="FI60" i="1" s="1"/>
  <c r="FJ62" i="1"/>
  <c r="FJ61" i="1" s="1"/>
  <c r="FJ60" i="1" s="1"/>
  <c r="FK62" i="1"/>
  <c r="FK61" i="1" s="1"/>
  <c r="FK60" i="1" s="1"/>
  <c r="FL62" i="1"/>
  <c r="FL61" i="1" s="1"/>
  <c r="FL60" i="1" s="1"/>
  <c r="FM62" i="1"/>
  <c r="FM61" i="1" s="1"/>
  <c r="FM60" i="1" s="1"/>
  <c r="FN62" i="1"/>
  <c r="FN61" i="1" s="1"/>
  <c r="FN60" i="1" s="1"/>
  <c r="FO62" i="1"/>
  <c r="FO61" i="1" s="1"/>
  <c r="FO60" i="1" s="1"/>
  <c r="FP62" i="1"/>
  <c r="FP61" i="1" s="1"/>
  <c r="FP60" i="1" s="1"/>
  <c r="BI64" i="1"/>
  <c r="BJ64" i="1"/>
  <c r="BK64" i="1"/>
  <c r="BL64" i="1"/>
  <c r="BM64" i="1"/>
  <c r="BN64" i="1"/>
  <c r="BO64" i="1"/>
  <c r="BP64" i="1"/>
  <c r="BQ64" i="1"/>
  <c r="BR64" i="1"/>
  <c r="BS64" i="1"/>
  <c r="BT64" i="1"/>
  <c r="BU64" i="1"/>
  <c r="BV64" i="1"/>
  <c r="BW64" i="1"/>
  <c r="BX64" i="1"/>
  <c r="BY64" i="1"/>
  <c r="BZ64" i="1"/>
  <c r="CA64" i="1"/>
  <c r="CB64" i="1"/>
  <c r="CC64" i="1"/>
  <c r="CD64" i="1"/>
  <c r="CE64" i="1"/>
  <c r="CF64" i="1"/>
  <c r="CG64" i="1"/>
  <c r="CH64" i="1"/>
  <c r="CI64" i="1"/>
  <c r="CJ64" i="1"/>
  <c r="CK64" i="1"/>
  <c r="CL64" i="1"/>
  <c r="CM64" i="1"/>
  <c r="CN64" i="1"/>
  <c r="CO64" i="1"/>
  <c r="CP64" i="1"/>
  <c r="CQ64" i="1"/>
  <c r="CR64" i="1"/>
  <c r="CS64" i="1"/>
  <c r="CT64" i="1"/>
  <c r="CU64" i="1"/>
  <c r="CV64" i="1"/>
  <c r="CW64" i="1"/>
  <c r="CX64" i="1"/>
  <c r="CY64" i="1"/>
  <c r="CZ64" i="1"/>
  <c r="DA64" i="1"/>
  <c r="DB64" i="1"/>
  <c r="DC64" i="1"/>
  <c r="DD64" i="1"/>
  <c r="DE64" i="1"/>
  <c r="DF64" i="1"/>
  <c r="DG64" i="1"/>
  <c r="DH64" i="1"/>
  <c r="DI64" i="1"/>
  <c r="DJ64" i="1"/>
  <c r="DK64" i="1"/>
  <c r="DL64" i="1"/>
  <c r="DM64" i="1"/>
  <c r="DN64" i="1"/>
  <c r="DO64" i="1"/>
  <c r="DP64" i="1"/>
  <c r="DQ64" i="1"/>
  <c r="DR64" i="1"/>
  <c r="DS64" i="1"/>
  <c r="DT64" i="1"/>
  <c r="DU64" i="1"/>
  <c r="DV64" i="1"/>
  <c r="DW64" i="1"/>
  <c r="DX64" i="1"/>
  <c r="DY64" i="1"/>
  <c r="DZ64" i="1"/>
  <c r="EA64" i="1"/>
  <c r="EB64" i="1"/>
  <c r="EC64" i="1"/>
  <c r="ED64" i="1"/>
  <c r="EE64" i="1"/>
  <c r="EF64" i="1"/>
  <c r="EG64" i="1"/>
  <c r="EH64" i="1"/>
  <c r="EI64" i="1"/>
  <c r="EJ64" i="1"/>
  <c r="EK64" i="1"/>
  <c r="EL64" i="1"/>
  <c r="EM64" i="1"/>
  <c r="EN64" i="1"/>
  <c r="EO64" i="1"/>
  <c r="EP64" i="1"/>
  <c r="EQ64" i="1"/>
  <c r="ER64" i="1"/>
  <c r="ES64" i="1"/>
  <c r="ET64" i="1"/>
  <c r="EU64" i="1"/>
  <c r="EV64" i="1"/>
  <c r="EW64" i="1"/>
  <c r="EX64" i="1"/>
  <c r="EY64" i="1"/>
  <c r="EZ64" i="1"/>
  <c r="FA64" i="1"/>
  <c r="FB64" i="1"/>
  <c r="FC64" i="1"/>
  <c r="FD64" i="1"/>
  <c r="FE64" i="1"/>
  <c r="FF64" i="1"/>
  <c r="FG64" i="1"/>
  <c r="FH64" i="1"/>
  <c r="FI64" i="1"/>
  <c r="FJ64" i="1"/>
  <c r="FK64" i="1"/>
  <c r="FL64" i="1"/>
  <c r="FM64" i="1"/>
  <c r="FN64" i="1"/>
  <c r="FO64" i="1"/>
  <c r="FP64" i="1"/>
  <c r="FQ19" i="1"/>
  <c r="FQ20" i="1"/>
  <c r="FQ24" i="1"/>
  <c r="FQ25" i="1"/>
  <c r="FQ26" i="1"/>
  <c r="FQ38" i="1"/>
  <c r="FQ39" i="1"/>
  <c r="FQ40" i="1"/>
  <c r="FQ41" i="1"/>
  <c r="FQ42" i="1"/>
  <c r="FQ43" i="1"/>
  <c r="FQ49" i="1"/>
  <c r="FQ48" i="1" s="1"/>
  <c r="FQ59" i="1"/>
  <c r="FQ58" i="1" s="1"/>
  <c r="FQ57" i="1" s="1"/>
  <c r="FQ56" i="1" s="1"/>
  <c r="FQ65" i="1"/>
  <c r="FQ64" i="1" s="1"/>
  <c r="FQ18" i="1"/>
  <c r="BX44" i="1" l="1"/>
  <c r="BV44" i="1"/>
  <c r="BT44" i="1"/>
  <c r="BR44" i="1"/>
  <c r="BP44" i="1"/>
  <c r="BN44" i="1"/>
  <c r="BL44" i="1"/>
  <c r="BJ44" i="1"/>
  <c r="BY44" i="1"/>
  <c r="BW44" i="1"/>
  <c r="BU44" i="1"/>
  <c r="BS44" i="1"/>
  <c r="BQ44" i="1"/>
  <c r="BO44" i="1"/>
  <c r="BM44" i="1"/>
  <c r="BK44" i="1"/>
  <c r="BI44" i="1"/>
  <c r="FO22" i="1"/>
  <c r="FO21" i="1" s="1"/>
  <c r="FM22" i="1"/>
  <c r="FM21" i="1" s="1"/>
  <c r="FK22" i="1"/>
  <c r="FK21" i="1" s="1"/>
  <c r="FI22" i="1"/>
  <c r="FI21" i="1" s="1"/>
  <c r="FG22" i="1"/>
  <c r="FG21" i="1" s="1"/>
  <c r="FE22" i="1"/>
  <c r="FE21" i="1" s="1"/>
  <c r="FC22" i="1"/>
  <c r="FC21" i="1" s="1"/>
  <c r="FA22" i="1"/>
  <c r="FA21" i="1" s="1"/>
  <c r="EY22" i="1"/>
  <c r="EY21" i="1" s="1"/>
  <c r="EW22" i="1"/>
  <c r="EW21" i="1" s="1"/>
  <c r="EU22" i="1"/>
  <c r="EU21" i="1" s="1"/>
  <c r="ES22" i="1"/>
  <c r="ES21" i="1" s="1"/>
  <c r="EQ22" i="1"/>
  <c r="EQ21" i="1" s="1"/>
  <c r="EO22" i="1"/>
  <c r="EO21" i="1" s="1"/>
  <c r="EM22" i="1"/>
  <c r="EM21" i="1" s="1"/>
  <c r="EK22" i="1"/>
  <c r="EK21" i="1" s="1"/>
  <c r="EI22" i="1"/>
  <c r="EI21" i="1" s="1"/>
  <c r="EG22" i="1"/>
  <c r="EG21" i="1" s="1"/>
  <c r="EE22" i="1"/>
  <c r="EE21" i="1" s="1"/>
  <c r="EC22" i="1"/>
  <c r="EC21" i="1" s="1"/>
  <c r="EA22" i="1"/>
  <c r="EA21" i="1" s="1"/>
  <c r="DY22" i="1"/>
  <c r="DY21" i="1" s="1"/>
  <c r="DW22" i="1"/>
  <c r="DW21" i="1" s="1"/>
  <c r="DU22" i="1"/>
  <c r="DU21" i="1" s="1"/>
  <c r="DS22" i="1"/>
  <c r="DS21" i="1" s="1"/>
  <c r="DQ22" i="1"/>
  <c r="DQ21" i="1" s="1"/>
  <c r="DO22" i="1"/>
  <c r="DO21" i="1" s="1"/>
  <c r="DM22" i="1"/>
  <c r="DM21" i="1" s="1"/>
  <c r="DK22" i="1"/>
  <c r="DK21" i="1" s="1"/>
  <c r="DI22" i="1"/>
  <c r="DI21" i="1" s="1"/>
  <c r="DG22" i="1"/>
  <c r="DG21" i="1" s="1"/>
  <c r="DC22" i="1"/>
  <c r="DC21" i="1" s="1"/>
  <c r="DA22" i="1"/>
  <c r="DA21" i="1" s="1"/>
  <c r="CY22" i="1"/>
  <c r="CY21" i="1" s="1"/>
  <c r="CW22" i="1"/>
  <c r="CW21" i="1" s="1"/>
  <c r="CU22" i="1"/>
  <c r="CU21" i="1" s="1"/>
  <c r="CS22" i="1"/>
  <c r="CS21" i="1" s="1"/>
  <c r="CQ22" i="1"/>
  <c r="CQ21" i="1" s="1"/>
  <c r="DN22" i="1"/>
  <c r="DN21" i="1" s="1"/>
  <c r="DJ22" i="1"/>
  <c r="DJ21" i="1" s="1"/>
  <c r="DD22" i="1"/>
  <c r="DD21" i="1" s="1"/>
  <c r="CZ22" i="1"/>
  <c r="CZ21" i="1" s="1"/>
  <c r="CV22" i="1"/>
  <c r="CV21" i="1" s="1"/>
  <c r="CR22" i="1"/>
  <c r="CR21" i="1" s="1"/>
  <c r="CN22" i="1"/>
  <c r="CN21" i="1" s="1"/>
  <c r="CJ22" i="1"/>
  <c r="CJ21" i="1" s="1"/>
  <c r="CF22" i="1"/>
  <c r="CF21" i="1" s="1"/>
  <c r="CB22" i="1"/>
  <c r="CB21" i="1" s="1"/>
  <c r="BX22" i="1"/>
  <c r="BX21" i="1" s="1"/>
  <c r="BT22" i="1"/>
  <c r="BT21" i="1" s="1"/>
  <c r="BP22" i="1"/>
  <c r="BP21" i="1" s="1"/>
  <c r="BL22" i="1"/>
  <c r="BL21" i="1" s="1"/>
  <c r="FP22" i="1"/>
  <c r="FP21" i="1" s="1"/>
  <c r="FN22" i="1"/>
  <c r="FN21" i="1" s="1"/>
  <c r="FL22" i="1"/>
  <c r="FL21" i="1" s="1"/>
  <c r="FJ22" i="1"/>
  <c r="FJ21" i="1" s="1"/>
  <c r="FH22" i="1"/>
  <c r="FH21" i="1" s="1"/>
  <c r="FF22" i="1"/>
  <c r="FF21" i="1" s="1"/>
  <c r="FD22" i="1"/>
  <c r="FD21" i="1" s="1"/>
  <c r="FB22" i="1"/>
  <c r="FB21" i="1" s="1"/>
  <c r="EZ22" i="1"/>
  <c r="EZ21" i="1" s="1"/>
  <c r="EX22" i="1"/>
  <c r="EX21" i="1" s="1"/>
  <c r="EV22" i="1"/>
  <c r="EV21" i="1" s="1"/>
  <c r="ET22" i="1"/>
  <c r="ET21" i="1" s="1"/>
  <c r="ER22" i="1"/>
  <c r="ER21" i="1" s="1"/>
  <c r="EP22" i="1"/>
  <c r="EP21" i="1" s="1"/>
  <c r="EN22" i="1"/>
  <c r="EN21" i="1" s="1"/>
  <c r="EL22" i="1"/>
  <c r="EL21" i="1" s="1"/>
  <c r="EJ22" i="1"/>
  <c r="EJ21" i="1" s="1"/>
  <c r="EH22" i="1"/>
  <c r="EH21" i="1" s="1"/>
  <c r="EF22" i="1"/>
  <c r="EF21" i="1" s="1"/>
  <c r="ED22" i="1"/>
  <c r="ED21" i="1" s="1"/>
  <c r="EB22" i="1"/>
  <c r="EB21" i="1" s="1"/>
  <c r="DZ22" i="1"/>
  <c r="DZ21" i="1" s="1"/>
  <c r="DX22" i="1"/>
  <c r="DX21" i="1" s="1"/>
  <c r="DV22" i="1"/>
  <c r="DV21" i="1" s="1"/>
  <c r="DT22" i="1"/>
  <c r="DT21" i="1" s="1"/>
  <c r="DR22" i="1"/>
  <c r="DR21" i="1" s="1"/>
  <c r="DP22" i="1"/>
  <c r="DP21" i="1" s="1"/>
  <c r="DL22" i="1"/>
  <c r="DL21" i="1" s="1"/>
  <c r="DB22" i="1"/>
  <c r="DB21" i="1" s="1"/>
  <c r="CX22" i="1"/>
  <c r="CX21" i="1" s="1"/>
  <c r="CT22" i="1"/>
  <c r="CT21" i="1" s="1"/>
  <c r="CP22" i="1"/>
  <c r="CP21" i="1" s="1"/>
  <c r="CL22" i="1"/>
  <c r="CL21" i="1" s="1"/>
  <c r="CH22" i="1"/>
  <c r="CH21" i="1" s="1"/>
  <c r="CD22" i="1"/>
  <c r="CD21" i="1" s="1"/>
  <c r="BZ22" i="1"/>
  <c r="BZ21" i="1" s="1"/>
  <c r="BV22" i="1"/>
  <c r="BV21" i="1" s="1"/>
  <c r="BR22" i="1"/>
  <c r="BR21" i="1" s="1"/>
  <c r="BN22" i="1"/>
  <c r="BN21" i="1" s="1"/>
  <c r="BJ22" i="1"/>
  <c r="BJ21" i="1" s="1"/>
  <c r="CO22" i="1"/>
  <c r="CO21" i="1" s="1"/>
  <c r="CM22" i="1"/>
  <c r="CM21" i="1" s="1"/>
  <c r="CK22" i="1"/>
  <c r="CK21" i="1" s="1"/>
  <c r="CI22" i="1"/>
  <c r="CI21" i="1" s="1"/>
  <c r="CG22" i="1"/>
  <c r="CG21" i="1" s="1"/>
  <c r="CE22" i="1"/>
  <c r="CE21" i="1" s="1"/>
  <c r="CC22" i="1"/>
  <c r="CC21" i="1" s="1"/>
  <c r="CA22" i="1"/>
  <c r="CA21" i="1" s="1"/>
  <c r="BY22" i="1"/>
  <c r="BY21" i="1" s="1"/>
  <c r="BW22" i="1"/>
  <c r="BW21" i="1" s="1"/>
  <c r="BU22" i="1"/>
  <c r="BU21" i="1" s="1"/>
  <c r="BS22" i="1"/>
  <c r="BS21" i="1" s="1"/>
  <c r="BQ22" i="1"/>
  <c r="BQ21" i="1" s="1"/>
  <c r="BO22" i="1"/>
  <c r="BO21" i="1" s="1"/>
  <c r="BM22" i="1"/>
  <c r="BM21" i="1" s="1"/>
  <c r="BK22" i="1"/>
  <c r="BK21" i="1" s="1"/>
  <c r="BI22" i="1"/>
  <c r="BI21" i="1" s="1"/>
  <c r="FQ23" i="1"/>
  <c r="FQ17" i="1"/>
  <c r="BH53" i="1" l="1"/>
  <c r="FQ53" i="1" s="1"/>
  <c r="FQ52" i="1" s="1"/>
  <c r="FQ51" i="1" s="1"/>
  <c r="FQ50" i="1" s="1"/>
  <c r="BH52" i="1" l="1"/>
  <c r="BH48" i="1"/>
  <c r="BH23" i="1"/>
  <c r="BG37" i="1"/>
  <c r="BG32" i="1"/>
  <c r="BH32" i="1" s="1"/>
  <c r="FQ32" i="1" s="1"/>
  <c r="BH30" i="1"/>
  <c r="FQ30" i="1" s="1"/>
  <c r="BG30" i="1"/>
  <c r="BG63" i="1" l="1"/>
  <c r="AS29" i="1" l="1"/>
  <c r="BG29" i="1"/>
  <c r="BH29" i="1" l="1"/>
  <c r="FQ29" i="1" s="1"/>
  <c r="FU29" i="1"/>
  <c r="N65" i="1"/>
  <c r="BH63" i="1"/>
  <c r="FQ63" i="1" s="1"/>
  <c r="FQ62" i="1" s="1"/>
  <c r="FQ61" i="1" s="1"/>
  <c r="FQ60" i="1" s="1"/>
  <c r="BH37" i="1"/>
  <c r="FV32" i="1"/>
  <c r="FU32" i="1"/>
  <c r="BH51" i="1"/>
  <c r="BH50" i="1" s="1"/>
  <c r="BH62" i="1"/>
  <c r="BH61" i="1" s="1"/>
  <c r="BH60" i="1" s="1"/>
  <c r="BH64" i="1"/>
  <c r="BH58" i="1"/>
  <c r="BH57" i="1" s="1"/>
  <c r="BH56" i="1" s="1"/>
  <c r="FV47" i="1"/>
  <c r="BG43" i="1"/>
  <c r="BG42" i="1"/>
  <c r="FU41" i="1"/>
  <c r="BG41" i="1"/>
  <c r="BG31" i="1"/>
  <c r="BH31" i="1" s="1"/>
  <c r="FQ31" i="1" s="1"/>
  <c r="FU31" i="1"/>
  <c r="FU30" i="1"/>
  <c r="FW30" i="1"/>
  <c r="FV30" i="1"/>
  <c r="BH17" i="1"/>
  <c r="BG33" i="1"/>
  <c r="BH33" i="1" s="1"/>
  <c r="FQ33" i="1" s="1"/>
  <c r="BG34" i="1"/>
  <c r="BH34" i="1" s="1"/>
  <c r="FQ34" i="1" s="1"/>
  <c r="BG47" i="1"/>
  <c r="AT26" i="1"/>
  <c r="AT25" i="1"/>
  <c r="AT24" i="1"/>
  <c r="AU26" i="1"/>
  <c r="AU25" i="1"/>
  <c r="BG25" i="1" s="1"/>
  <c r="AU24" i="1"/>
  <c r="N26" i="1"/>
  <c r="N25" i="1"/>
  <c r="N24" i="1"/>
  <c r="AU38" i="1"/>
  <c r="BG38" i="1"/>
  <c r="BG49" i="1"/>
  <c r="BC17" i="1"/>
  <c r="BC28" i="1"/>
  <c r="BC27" i="1" s="1"/>
  <c r="BC39" i="1"/>
  <c r="BC36" i="1" s="1"/>
  <c r="BC35" i="1" s="1"/>
  <c r="BC52" i="1"/>
  <c r="BC51" i="1"/>
  <c r="BC50" i="1" s="1"/>
  <c r="BC58" i="1"/>
  <c r="BC57" i="1" s="1"/>
  <c r="BC56" i="1" s="1"/>
  <c r="BC62" i="1"/>
  <c r="BC61" i="1"/>
  <c r="BC64" i="1"/>
  <c r="BC60" i="1"/>
  <c r="AY52" i="1"/>
  <c r="AY51" i="1"/>
  <c r="AY50" i="1" s="1"/>
  <c r="AZ53" i="1"/>
  <c r="AZ52" i="1" s="1"/>
  <c r="AZ51" i="1" s="1"/>
  <c r="AZ50" i="1" s="1"/>
  <c r="BA52" i="1"/>
  <c r="BA51" i="1" s="1"/>
  <c r="BA50" i="1" s="1"/>
  <c r="BB52" i="1"/>
  <c r="BB51" i="1" s="1"/>
  <c r="BB50" i="1" s="1"/>
  <c r="BD53" i="1"/>
  <c r="BD52" i="1" s="1"/>
  <c r="BD51" i="1" s="1"/>
  <c r="BD50" i="1" s="1"/>
  <c r="BE53" i="1"/>
  <c r="BE52" i="1" s="1"/>
  <c r="BE51" i="1" s="1"/>
  <c r="BE50" i="1" s="1"/>
  <c r="BG53" i="1"/>
  <c r="AS34" i="1"/>
  <c r="FX43" i="1"/>
  <c r="AT49" i="1"/>
  <c r="FX27" i="1"/>
  <c r="FX28" i="1"/>
  <c r="FX34" i="1"/>
  <c r="FX35" i="1"/>
  <c r="FX36" i="1"/>
  <c r="FX42" i="1"/>
  <c r="FX44" i="1"/>
  <c r="FX45" i="1"/>
  <c r="FX46" i="1"/>
  <c r="FX48" i="1"/>
  <c r="FX49" i="1"/>
  <c r="FX50" i="1"/>
  <c r="FX51" i="1"/>
  <c r="FX52" i="1"/>
  <c r="FX56" i="1"/>
  <c r="FX57" i="1"/>
  <c r="FX58" i="1"/>
  <c r="FX59" i="1"/>
  <c r="FX60" i="1"/>
  <c r="FX61" i="1"/>
  <c r="FX62" i="1"/>
  <c r="FX64" i="1"/>
  <c r="FX65" i="1"/>
  <c r="BK14" i="1"/>
  <c r="BL14" i="1"/>
  <c r="BM14" i="1"/>
  <c r="BN14" i="1"/>
  <c r="BQ14" i="1"/>
  <c r="BS14" i="1"/>
  <c r="BT14" i="1"/>
  <c r="BV14" i="1"/>
  <c r="BW14" i="1"/>
  <c r="BX14" i="1"/>
  <c r="BY14" i="1"/>
  <c r="BZ14" i="1"/>
  <c r="CA14" i="1"/>
  <c r="CB14" i="1"/>
  <c r="CC14" i="1"/>
  <c r="CD14" i="1"/>
  <c r="CE14" i="1"/>
  <c r="CF14" i="1"/>
  <c r="CG14" i="1"/>
  <c r="CH14" i="1"/>
  <c r="CI14" i="1"/>
  <c r="CJ14" i="1"/>
  <c r="CK14" i="1"/>
  <c r="CL14" i="1"/>
  <c r="CM14" i="1"/>
  <c r="CN14" i="1"/>
  <c r="CO14" i="1"/>
  <c r="CP14" i="1"/>
  <c r="CQ14" i="1"/>
  <c r="CR14" i="1"/>
  <c r="CS14" i="1"/>
  <c r="CT14" i="1"/>
  <c r="CU14" i="1"/>
  <c r="CV14" i="1"/>
  <c r="CW14" i="1"/>
  <c r="CX14" i="1"/>
  <c r="CY14" i="1"/>
  <c r="CZ14" i="1"/>
  <c r="DA14" i="1"/>
  <c r="DB14" i="1"/>
  <c r="DC14" i="1"/>
  <c r="DD14" i="1"/>
  <c r="DE14" i="1"/>
  <c r="DF14" i="1"/>
  <c r="DG14" i="1"/>
  <c r="DH14" i="1"/>
  <c r="DI14" i="1"/>
  <c r="DJ14" i="1"/>
  <c r="DK14" i="1"/>
  <c r="DL14" i="1"/>
  <c r="DM14" i="1"/>
  <c r="DN14" i="1"/>
  <c r="DO14" i="1"/>
  <c r="DP14" i="1"/>
  <c r="DQ14" i="1"/>
  <c r="DR14" i="1"/>
  <c r="DS14" i="1"/>
  <c r="DT14" i="1"/>
  <c r="DU14" i="1"/>
  <c r="DV14" i="1"/>
  <c r="DW14" i="1"/>
  <c r="DX14" i="1"/>
  <c r="DY14" i="1"/>
  <c r="DZ14" i="1"/>
  <c r="EA14" i="1"/>
  <c r="EB14" i="1"/>
  <c r="EC14" i="1"/>
  <c r="ED14" i="1"/>
  <c r="EE14" i="1"/>
  <c r="EF14" i="1"/>
  <c r="EG14" i="1"/>
  <c r="EH14" i="1"/>
  <c r="EI14" i="1"/>
  <c r="EJ14" i="1"/>
  <c r="EK14" i="1"/>
  <c r="EL14" i="1"/>
  <c r="EM14" i="1"/>
  <c r="EN14" i="1"/>
  <c r="EO14" i="1"/>
  <c r="EP14" i="1"/>
  <c r="EQ14" i="1"/>
  <c r="ER14" i="1"/>
  <c r="ES14" i="1"/>
  <c r="ET14" i="1"/>
  <c r="EU14" i="1"/>
  <c r="EV14" i="1"/>
  <c r="EW14" i="1"/>
  <c r="EX14" i="1"/>
  <c r="EY14" i="1"/>
  <c r="EZ14" i="1"/>
  <c r="FA14" i="1"/>
  <c r="FB14" i="1"/>
  <c r="FC14" i="1"/>
  <c r="FD14" i="1"/>
  <c r="FE14" i="1"/>
  <c r="FF14" i="1"/>
  <c r="FG14" i="1"/>
  <c r="FH14" i="1"/>
  <c r="FI14" i="1"/>
  <c r="FJ14" i="1"/>
  <c r="FK14" i="1"/>
  <c r="FL14" i="1"/>
  <c r="FM14" i="1"/>
  <c r="FN14" i="1"/>
  <c r="FO14" i="1"/>
  <c r="FP14" i="1"/>
  <c r="AS63" i="1"/>
  <c r="FX63" i="1" s="1"/>
  <c r="AS53" i="1"/>
  <c r="FX53" i="1" s="1"/>
  <c r="AS47" i="1"/>
  <c r="FX47" i="1" s="1"/>
  <c r="AS41" i="1"/>
  <c r="FX41" i="1" s="1"/>
  <c r="AS40" i="1"/>
  <c r="FX40" i="1" s="1"/>
  <c r="AS39" i="1"/>
  <c r="FX39" i="1" s="1"/>
  <c r="AS38" i="1"/>
  <c r="FX38" i="1"/>
  <c r="AS37" i="1"/>
  <c r="FX37" i="1"/>
  <c r="AS33" i="1"/>
  <c r="FX33" i="1"/>
  <c r="AS32" i="1"/>
  <c r="FX32" i="1"/>
  <c r="AS31" i="1"/>
  <c r="FX31" i="1"/>
  <c r="AS30" i="1"/>
  <c r="FX30" i="1" s="1"/>
  <c r="FX29" i="1"/>
  <c r="BD65" i="1"/>
  <c r="BD63" i="1"/>
  <c r="BD62" i="1" s="1"/>
  <c r="BD61" i="1" s="1"/>
  <c r="BD60" i="1" s="1"/>
  <c r="BD49" i="1"/>
  <c r="BD47" i="1"/>
  <c r="BD46" i="1" s="1"/>
  <c r="BD45" i="1" s="1"/>
  <c r="BD41" i="1"/>
  <c r="BD38" i="1"/>
  <c r="BD37" i="1"/>
  <c r="BD34" i="1"/>
  <c r="BD33" i="1"/>
  <c r="BD32" i="1"/>
  <c r="BD31" i="1"/>
  <c r="BD30" i="1"/>
  <c r="BD29" i="1"/>
  <c r="BA64" i="1"/>
  <c r="BB64" i="1"/>
  <c r="BD64" i="1"/>
  <c r="BA62" i="1"/>
  <c r="BB62" i="1"/>
  <c r="BB61" i="1" s="1"/>
  <c r="BB60" i="1" s="1"/>
  <c r="BA61" i="1"/>
  <c r="BA60" i="1" s="1"/>
  <c r="BA58" i="1"/>
  <c r="BA57" i="1" s="1"/>
  <c r="BA56" i="1" s="1"/>
  <c r="BB58" i="1"/>
  <c r="BD58" i="1"/>
  <c r="BD57" i="1" s="1"/>
  <c r="BD56" i="1" s="1"/>
  <c r="BB57" i="1"/>
  <c r="BA48" i="1"/>
  <c r="BB48" i="1"/>
  <c r="BC48" i="1"/>
  <c r="BD48" i="1"/>
  <c r="BA46" i="1"/>
  <c r="BB46" i="1"/>
  <c r="BC46" i="1"/>
  <c r="BA45" i="1"/>
  <c r="BB45" i="1"/>
  <c r="BC45" i="1"/>
  <c r="BA36" i="1"/>
  <c r="BA35" i="1" s="1"/>
  <c r="BB36" i="1"/>
  <c r="BD36" i="1"/>
  <c r="BD35" i="1" s="1"/>
  <c r="BB35" i="1"/>
  <c r="BA28" i="1"/>
  <c r="BA27" i="1" s="1"/>
  <c r="BA22" i="1" s="1"/>
  <c r="BA21" i="1" s="1"/>
  <c r="BA16" i="1" s="1"/>
  <c r="BB28" i="1"/>
  <c r="BD28" i="1"/>
  <c r="BD27" i="1" s="1"/>
  <c r="BD22" i="1" s="1"/>
  <c r="BD21" i="1" s="1"/>
  <c r="BB27" i="1"/>
  <c r="AZ17" i="1"/>
  <c r="BA17" i="1"/>
  <c r="BB17" i="1"/>
  <c r="BD17" i="1"/>
  <c r="BE17" i="1"/>
  <c r="BF17" i="1"/>
  <c r="AZ29" i="1"/>
  <c r="BE29" i="1" s="1"/>
  <c r="AZ30" i="1"/>
  <c r="AZ31" i="1"/>
  <c r="BE31" i="1" s="1"/>
  <c r="BF31" i="1" s="1"/>
  <c r="AZ32" i="1"/>
  <c r="AZ33" i="1"/>
  <c r="BE33" i="1" s="1"/>
  <c r="BF33" i="1" s="1"/>
  <c r="AZ34" i="1"/>
  <c r="AZ37" i="1"/>
  <c r="AZ38" i="1"/>
  <c r="AZ39" i="1"/>
  <c r="BE39" i="1" s="1"/>
  <c r="BF39" i="1" s="1"/>
  <c r="AZ40" i="1"/>
  <c r="AZ41" i="1"/>
  <c r="BE41" i="1" s="1"/>
  <c r="BF41" i="1" s="1"/>
  <c r="AZ42" i="1"/>
  <c r="AZ43" i="1"/>
  <c r="BE43" i="1" s="1"/>
  <c r="BF43" i="1" s="1"/>
  <c r="AZ47" i="1"/>
  <c r="AZ46" i="1"/>
  <c r="AZ45" i="1" s="1"/>
  <c r="AZ49" i="1"/>
  <c r="AZ48" i="1" s="1"/>
  <c r="AZ59" i="1"/>
  <c r="AZ58" i="1" s="1"/>
  <c r="AZ57" i="1" s="1"/>
  <c r="AZ56" i="1" s="1"/>
  <c r="AZ63" i="1"/>
  <c r="AZ62" i="1"/>
  <c r="AZ61" i="1" s="1"/>
  <c r="AZ60" i="1" s="1"/>
  <c r="AZ65" i="1"/>
  <c r="AZ64" i="1" s="1"/>
  <c r="AY15" i="1"/>
  <c r="AY64" i="1"/>
  <c r="AY62" i="1"/>
  <c r="AY61" i="1" s="1"/>
  <c r="AY60" i="1" s="1"/>
  <c r="AY58" i="1"/>
  <c r="AY57" i="1" s="1"/>
  <c r="AY56" i="1" s="1"/>
  <c r="AY48" i="1"/>
  <c r="AY46" i="1"/>
  <c r="AY45" i="1"/>
  <c r="AY36" i="1"/>
  <c r="AY35" i="1"/>
  <c r="AY28" i="1"/>
  <c r="AY27" i="1"/>
  <c r="AY17" i="1"/>
  <c r="BB56" i="1"/>
  <c r="BB22" i="1"/>
  <c r="BB21" i="1"/>
  <c r="BE30" i="1"/>
  <c r="BF30" i="1" s="1"/>
  <c r="BE32" i="1"/>
  <c r="BF32" i="1" s="1"/>
  <c r="BE34" i="1"/>
  <c r="BF34" i="1" s="1"/>
  <c r="BE38" i="1"/>
  <c r="BF38" i="1" s="1"/>
  <c r="BE40" i="1"/>
  <c r="BF40" i="1" s="1"/>
  <c r="BE42" i="1"/>
  <c r="BF42" i="1" s="1"/>
  <c r="BE47" i="1"/>
  <c r="BE46" i="1" s="1"/>
  <c r="BE45" i="1" s="1"/>
  <c r="BE49" i="1"/>
  <c r="BE48" i="1" s="1"/>
  <c r="BE63" i="1"/>
  <c r="BE62" i="1" s="1"/>
  <c r="BE61" i="1" s="1"/>
  <c r="BE65" i="1"/>
  <c r="BF65" i="1" s="1"/>
  <c r="BF64" i="1" s="1"/>
  <c r="BF63" i="1"/>
  <c r="BF62" i="1" s="1"/>
  <c r="BF61" i="1" s="1"/>
  <c r="BF47" i="1"/>
  <c r="BF46" i="1" s="1"/>
  <c r="BF45" i="1" s="1"/>
  <c r="DL13" i="1"/>
  <c r="AX34" i="1"/>
  <c r="AX30" i="1"/>
  <c r="AX29" i="1"/>
  <c r="DH29" i="1" s="1"/>
  <c r="DH28" i="1" s="1"/>
  <c r="DH27" i="1" s="1"/>
  <c r="DH22" i="1" s="1"/>
  <c r="DH21" i="1" s="1"/>
  <c r="DJ59" i="1"/>
  <c r="DJ58" i="1" s="1"/>
  <c r="DJ57" i="1" s="1"/>
  <c r="DJ56" i="1" s="1"/>
  <c r="AX31" i="1"/>
  <c r="AX32" i="1"/>
  <c r="AX33" i="1"/>
  <c r="AX37" i="1"/>
  <c r="AX38" i="1"/>
  <c r="AX39" i="1"/>
  <c r="AX40" i="1"/>
  <c r="AX41" i="1"/>
  <c r="AX42" i="1"/>
  <c r="AX53" i="1"/>
  <c r="AX63" i="1"/>
  <c r="AX65" i="1"/>
  <c r="N29" i="1"/>
  <c r="N30" i="1"/>
  <c r="N31" i="1"/>
  <c r="N32" i="1"/>
  <c r="N33" i="1"/>
  <c r="N34" i="1"/>
  <c r="DH34" i="1"/>
  <c r="DH59" i="1"/>
  <c r="DH58" i="1" s="1"/>
  <c r="DH57" i="1" s="1"/>
  <c r="DH56" i="1" s="1"/>
  <c r="AQ63" i="1"/>
  <c r="AR63" i="1" s="1"/>
  <c r="AP63" i="1"/>
  <c r="AL63" i="1"/>
  <c r="N63" i="1"/>
  <c r="N49" i="1"/>
  <c r="N43" i="1"/>
  <c r="N42" i="1"/>
  <c r="N41" i="1"/>
  <c r="N40" i="1"/>
  <c r="AM56" i="1"/>
  <c r="AN56" i="1"/>
  <c r="AM28" i="1"/>
  <c r="AN28" i="1"/>
  <c r="AO28" i="1"/>
  <c r="AO27" i="1" s="1"/>
  <c r="AK28" i="1"/>
  <c r="AK27" i="1" s="1"/>
  <c r="AM13" i="1"/>
  <c r="AN13" i="1"/>
  <c r="AI62" i="1"/>
  <c r="AI61" i="1" s="1"/>
  <c r="AI60" i="1" s="1"/>
  <c r="AJ62" i="1"/>
  <c r="AJ61" i="1" s="1"/>
  <c r="AJ60" i="1" s="1"/>
  <c r="AK62" i="1"/>
  <c r="AK61" i="1" s="1"/>
  <c r="AK60" i="1" s="1"/>
  <c r="AM62" i="1"/>
  <c r="AN62" i="1"/>
  <c r="AO62" i="1"/>
  <c r="AO61" i="1"/>
  <c r="AO60" i="1" s="1"/>
  <c r="AM48" i="1"/>
  <c r="AN48" i="1"/>
  <c r="AP62" i="1"/>
  <c r="AP61" i="1" s="1"/>
  <c r="AP60" i="1" s="1"/>
  <c r="AL62" i="1"/>
  <c r="AL61" i="1" s="1"/>
  <c r="AL60" i="1" s="1"/>
  <c r="AH62" i="1"/>
  <c r="AH61" i="1" s="1"/>
  <c r="AH60" i="1" s="1"/>
  <c r="AG62" i="1"/>
  <c r="AG61" i="1" s="1"/>
  <c r="AG60" i="1" s="1"/>
  <c r="AD60" i="1"/>
  <c r="AC60" i="1"/>
  <c r="AQ53" i="1"/>
  <c r="AR53" i="1" s="1"/>
  <c r="AR52" i="1" s="1"/>
  <c r="AR51" i="1" s="1"/>
  <c r="AR50" i="1" s="1"/>
  <c r="AP53" i="1"/>
  <c r="AL53" i="1"/>
  <c r="AL52" i="1" s="1"/>
  <c r="AL51" i="1" s="1"/>
  <c r="AL50" i="1" s="1"/>
  <c r="AH53" i="1"/>
  <c r="AH52" i="1" s="1"/>
  <c r="AH51" i="1" s="1"/>
  <c r="AH50" i="1" s="1"/>
  <c r="N53" i="1"/>
  <c r="DE53" i="1" s="1"/>
  <c r="DE52" i="1" s="1"/>
  <c r="DE51" i="1" s="1"/>
  <c r="DE50" i="1" s="1"/>
  <c r="AP52" i="1"/>
  <c r="AP51" i="1" s="1"/>
  <c r="AP50" i="1" s="1"/>
  <c r="AO52" i="1"/>
  <c r="AO51" i="1" s="1"/>
  <c r="AO50" i="1" s="1"/>
  <c r="AK52" i="1"/>
  <c r="AK51" i="1" s="1"/>
  <c r="AK50" i="1" s="1"/>
  <c r="AJ52" i="1"/>
  <c r="AJ51" i="1" s="1"/>
  <c r="AJ50" i="1" s="1"/>
  <c r="AI52" i="1"/>
  <c r="AI51" i="1" s="1"/>
  <c r="AI50" i="1" s="1"/>
  <c r="AG52" i="1"/>
  <c r="AG51" i="1" s="1"/>
  <c r="AG50" i="1" s="1"/>
  <c r="AD50" i="1"/>
  <c r="AC50" i="1"/>
  <c r="AQ47" i="1"/>
  <c r="AR47" i="1" s="1"/>
  <c r="AP47" i="1"/>
  <c r="AL47" i="1"/>
  <c r="AH47" i="1"/>
  <c r="AH46" i="1" s="1"/>
  <c r="AH45" i="1" s="1"/>
  <c r="AH48" i="1"/>
  <c r="N47" i="1"/>
  <c r="AQ46" i="1"/>
  <c r="AR46" i="1" s="1"/>
  <c r="AP46" i="1"/>
  <c r="AL46" i="1"/>
  <c r="AG46" i="1"/>
  <c r="AG45" i="1" s="1"/>
  <c r="AG48" i="1"/>
  <c r="AQ45" i="1"/>
  <c r="AR45" i="1" s="1"/>
  <c r="AP45" i="1"/>
  <c r="AL45" i="1"/>
  <c r="AO48" i="1"/>
  <c r="AO44" i="1" s="1"/>
  <c r="AK48" i="1"/>
  <c r="AJ48" i="1"/>
  <c r="AJ44" i="1" s="1"/>
  <c r="AI48" i="1"/>
  <c r="AD44" i="1"/>
  <c r="AC44" i="1"/>
  <c r="AQ59" i="1"/>
  <c r="AR59" i="1" s="1"/>
  <c r="AR58" i="1" s="1"/>
  <c r="AR57" i="1" s="1"/>
  <c r="AR56" i="1" s="1"/>
  <c r="AP59" i="1"/>
  <c r="AP58" i="1" s="1"/>
  <c r="AP57" i="1" s="1"/>
  <c r="AP56" i="1" s="1"/>
  <c r="AL59" i="1"/>
  <c r="AL58" i="1" s="1"/>
  <c r="AL57" i="1" s="1"/>
  <c r="AL56" i="1" s="1"/>
  <c r="AH59" i="1"/>
  <c r="AH58" i="1" s="1"/>
  <c r="AH57" i="1" s="1"/>
  <c r="AH56" i="1" s="1"/>
  <c r="AD59" i="1"/>
  <c r="AD57" i="1" s="1"/>
  <c r="AD58" i="1" s="1"/>
  <c r="AD56" i="1" s="1"/>
  <c r="AA59" i="1"/>
  <c r="U59" i="1"/>
  <c r="S59" i="1"/>
  <c r="R59" i="1"/>
  <c r="Q59" i="1" s="1"/>
  <c r="O59" i="1"/>
  <c r="AK58" i="1"/>
  <c r="AK57" i="1" s="1"/>
  <c r="AK56" i="1" s="1"/>
  <c r="AJ58" i="1"/>
  <c r="AJ57" i="1" s="1"/>
  <c r="AJ56" i="1" s="1"/>
  <c r="AI58" i="1"/>
  <c r="AI57" i="1" s="1"/>
  <c r="AI56" i="1" s="1"/>
  <c r="AG58" i="1"/>
  <c r="AG57" i="1" s="1"/>
  <c r="AG56" i="1" s="1"/>
  <c r="AC57" i="1"/>
  <c r="AC58" i="1" s="1"/>
  <c r="AC56" i="1" s="1"/>
  <c r="AQ41" i="1"/>
  <c r="AR41" i="1" s="1"/>
  <c r="AP41" i="1"/>
  <c r="AL41" i="1"/>
  <c r="AQ40" i="1"/>
  <c r="AR40" i="1" s="1"/>
  <c r="AP40" i="1"/>
  <c r="AL40" i="1"/>
  <c r="AQ39" i="1"/>
  <c r="AR39" i="1" s="1"/>
  <c r="AP39" i="1"/>
  <c r="AL39" i="1"/>
  <c r="N39" i="1"/>
  <c r="AQ38" i="1"/>
  <c r="AR38" i="1" s="1"/>
  <c r="AP38" i="1"/>
  <c r="AL38" i="1"/>
  <c r="N38" i="1"/>
  <c r="AQ37" i="1"/>
  <c r="AR37" i="1" s="1"/>
  <c r="AP37" i="1"/>
  <c r="AL37" i="1"/>
  <c r="N37" i="1"/>
  <c r="AQ33" i="1"/>
  <c r="AR33" i="1" s="1"/>
  <c r="AP33" i="1"/>
  <c r="AL33" i="1"/>
  <c r="AQ34" i="1"/>
  <c r="AR34" i="1" s="1"/>
  <c r="AP34" i="1"/>
  <c r="AL34" i="1"/>
  <c r="AH34" i="1"/>
  <c r="AQ32" i="1"/>
  <c r="AR32" i="1" s="1"/>
  <c r="AP32" i="1"/>
  <c r="AL32" i="1"/>
  <c r="AQ31" i="1"/>
  <c r="AR31" i="1" s="1"/>
  <c r="AP31" i="1"/>
  <c r="AL31" i="1"/>
  <c r="AQ29" i="1"/>
  <c r="AR29" i="1" s="1"/>
  <c r="AP29" i="1"/>
  <c r="AL29" i="1"/>
  <c r="AH29" i="1"/>
  <c r="AQ30" i="1"/>
  <c r="AR30" i="1" s="1"/>
  <c r="AP30" i="1"/>
  <c r="AL30" i="1"/>
  <c r="AP28" i="1"/>
  <c r="AP27" i="1" s="1"/>
  <c r="AP36" i="1" s="1"/>
  <c r="AP35" i="1" s="1"/>
  <c r="AP22" i="1" s="1"/>
  <c r="AP21" i="1" s="1"/>
  <c r="AD21" i="1"/>
  <c r="AC21" i="1"/>
  <c r="BR16" i="1"/>
  <c r="BR14" i="1" s="1"/>
  <c r="BP16" i="1"/>
  <c r="BO16" i="1"/>
  <c r="BO14" i="1" s="1"/>
  <c r="AF16" i="1"/>
  <c r="AF13" i="1" s="1"/>
  <c r="AE16" i="1"/>
  <c r="AE13" i="1" s="1"/>
  <c r="AD16" i="1"/>
  <c r="AD13" i="1" s="1"/>
  <c r="AC16" i="1"/>
  <c r="AC13" i="1" s="1"/>
  <c r="BR13" i="1"/>
  <c r="BO13" i="1"/>
  <c r="AQ28" i="1"/>
  <c r="AQ27" i="1" s="1"/>
  <c r="AP48" i="1"/>
  <c r="AP44" i="1" s="1"/>
  <c r="AL48" i="1"/>
  <c r="AQ48" i="1"/>
  <c r="AO58" i="1"/>
  <c r="AO57" i="1"/>
  <c r="AO56" i="1" s="1"/>
  <c r="AR48" i="1"/>
  <c r="AR62" i="1"/>
  <c r="AR61" i="1" s="1"/>
  <c r="AR60" i="1" s="1"/>
  <c r="AQ62" i="1"/>
  <c r="AQ61" i="1" s="1"/>
  <c r="AQ60" i="1" s="1"/>
  <c r="AR28" i="1"/>
  <c r="AR27" i="1" s="1"/>
  <c r="AL28" i="1"/>
  <c r="AL27" i="1" s="1"/>
  <c r="BU16" i="1"/>
  <c r="BU14" i="1" s="1"/>
  <c r="BP14" i="1"/>
  <c r="BP13" i="1"/>
  <c r="AX47" i="1"/>
  <c r="DH47" i="1" s="1"/>
  <c r="DH46" i="1" s="1"/>
  <c r="DH45" i="1" s="1"/>
  <c r="DH44" i="1" s="1"/>
  <c r="DF63" i="1"/>
  <c r="DF62" i="1" s="1"/>
  <c r="DF61" i="1" s="1"/>
  <c r="DF60" i="1" s="1"/>
  <c r="DF40" i="1"/>
  <c r="DH38" i="1"/>
  <c r="DE33" i="1"/>
  <c r="DE31" i="1"/>
  <c r="DE30" i="1"/>
  <c r="DH41" i="1"/>
  <c r="DH39" i="1"/>
  <c r="DH37" i="1"/>
  <c r="DH36" i="1" s="1"/>
  <c r="DH35" i="1" s="1"/>
  <c r="DE32" i="1"/>
  <c r="DE29" i="1"/>
  <c r="DE28" i="1" s="1"/>
  <c r="DE27" i="1" s="1"/>
  <c r="DE22" i="1" s="1"/>
  <c r="DE21" i="1" s="1"/>
  <c r="DE34" i="1"/>
  <c r="AQ58" i="1"/>
  <c r="AQ57" i="1" s="1"/>
  <c r="AQ56" i="1" s="1"/>
  <c r="DH32" i="1"/>
  <c r="BE59" i="1"/>
  <c r="BF59" i="1" s="1"/>
  <c r="BF58" i="1" s="1"/>
  <c r="BF57" i="1" s="1"/>
  <c r="BF56" i="1" s="1"/>
  <c r="AR44" i="1"/>
  <c r="AH44" i="1"/>
  <c r="AN44" i="1"/>
  <c r="AM44" i="1"/>
  <c r="DI59" i="1"/>
  <c r="DI58" i="1" s="1"/>
  <c r="DI57" i="1" s="1"/>
  <c r="DI56" i="1" s="1"/>
  <c r="DH40" i="1"/>
  <c r="AL44" i="1"/>
  <c r="AK44" i="1"/>
  <c r="AQ52" i="1"/>
  <c r="AQ51" i="1" s="1"/>
  <c r="AQ50" i="1" s="1"/>
  <c r="DH30" i="1"/>
  <c r="DG59" i="1"/>
  <c r="DG58" i="1" s="1"/>
  <c r="DG57" i="1" s="1"/>
  <c r="DG56" i="1" s="1"/>
  <c r="AI44" i="1"/>
  <c r="DH33" i="1"/>
  <c r="DH31" i="1"/>
  <c r="DE47" i="1"/>
  <c r="DE46" i="1" s="1"/>
  <c r="DE45" i="1" s="1"/>
  <c r="DE44" i="1" s="1"/>
  <c r="DE12" i="1"/>
  <c r="DG12" i="1" s="1"/>
  <c r="AY22" i="1"/>
  <c r="AY21" i="1" s="1"/>
  <c r="AY16" i="1" s="1"/>
  <c r="AM36" i="1"/>
  <c r="AN36" i="1"/>
  <c r="AK36" i="1"/>
  <c r="AK35" i="1" s="1"/>
  <c r="AK22" i="1" s="1"/>
  <c r="AK21" i="1" s="1"/>
  <c r="AO36" i="1"/>
  <c r="AO35" i="1" s="1"/>
  <c r="AO22" i="1" s="1"/>
  <c r="AO21" i="1" s="1"/>
  <c r="BG65" i="1"/>
  <c r="BG39" i="1"/>
  <c r="BG40" i="1"/>
  <c r="BS13" i="1" l="1"/>
  <c r="DF36" i="1"/>
  <c r="DF35" i="1" s="1"/>
  <c r="DF22" i="1" s="1"/>
  <c r="DF21" i="1" s="1"/>
  <c r="BD16" i="1"/>
  <c r="BH36" i="1"/>
  <c r="BH35" i="1" s="1"/>
  <c r="FQ37" i="1"/>
  <c r="FQ36" i="1" s="1"/>
  <c r="FQ35" i="1" s="1"/>
  <c r="BF49" i="1"/>
  <c r="BF48" i="1" s="1"/>
  <c r="AZ36" i="1"/>
  <c r="AZ35" i="1" s="1"/>
  <c r="AQ44" i="1"/>
  <c r="BE37" i="1"/>
  <c r="BB16" i="1"/>
  <c r="AZ28" i="1"/>
  <c r="AZ27" i="1" s="1"/>
  <c r="FQ28" i="1"/>
  <c r="FQ27" i="1" s="1"/>
  <c r="FQ22" i="1" s="1"/>
  <c r="FQ21" i="1" s="1"/>
  <c r="BE28" i="1"/>
  <c r="BE27" i="1" s="1"/>
  <c r="BF29" i="1"/>
  <c r="BF28" i="1" s="1"/>
  <c r="BF27" i="1" s="1"/>
  <c r="AP16" i="1"/>
  <c r="AP13" i="1" s="1"/>
  <c r="AG44" i="1"/>
  <c r="AO16" i="1"/>
  <c r="AO13" i="1" s="1"/>
  <c r="AK16" i="1"/>
  <c r="AK13" i="1" s="1"/>
  <c r="BE58" i="1"/>
  <c r="BE57" i="1" s="1"/>
  <c r="BE56" i="1" s="1"/>
  <c r="BF53" i="1"/>
  <c r="BF52" i="1" s="1"/>
  <c r="BF51" i="1" s="1"/>
  <c r="BF50" i="1" s="1"/>
  <c r="BE64" i="1"/>
  <c r="BE60" i="1" s="1"/>
  <c r="BH47" i="1"/>
  <c r="BH28" i="1"/>
  <c r="BH27" i="1" s="1"/>
  <c r="BH22" i="1" s="1"/>
  <c r="BH21" i="1" s="1"/>
  <c r="AY13" i="1"/>
  <c r="AY14" i="1"/>
  <c r="AR36" i="1"/>
  <c r="AR35" i="1" s="1"/>
  <c r="AR22" i="1" s="1"/>
  <c r="AR21" i="1" s="1"/>
  <c r="AR16" i="1" s="1"/>
  <c r="AR13" i="1" s="1"/>
  <c r="AL36" i="1"/>
  <c r="AL35" i="1" s="1"/>
  <c r="AL22" i="1" s="1"/>
  <c r="AL21" i="1" s="1"/>
  <c r="AL16" i="1" s="1"/>
  <c r="AL13" i="1" s="1"/>
  <c r="AQ36" i="1"/>
  <c r="AQ35" i="1" s="1"/>
  <c r="AQ22" i="1" s="1"/>
  <c r="AQ21" i="1" s="1"/>
  <c r="AQ16" i="1" s="1"/>
  <c r="AQ13" i="1" s="1"/>
  <c r="BB14" i="1"/>
  <c r="BB13" i="1"/>
  <c r="BD13" i="1"/>
  <c r="BD14" i="1"/>
  <c r="BA14" i="1"/>
  <c r="BA13" i="1"/>
  <c r="BF60" i="1"/>
  <c r="BC22" i="1"/>
  <c r="BC21" i="1" s="1"/>
  <c r="BC16" i="1" s="1"/>
  <c r="FU34" i="1"/>
  <c r="DF12" i="1" l="1"/>
  <c r="BH46" i="1"/>
  <c r="BH45" i="1" s="1"/>
  <c r="BH44" i="1" s="1"/>
  <c r="BH16" i="1" s="1"/>
  <c r="FQ47" i="1"/>
  <c r="FQ46" i="1" s="1"/>
  <c r="FQ45" i="1" s="1"/>
  <c r="FQ44" i="1" s="1"/>
  <c r="FQ16" i="1" s="1"/>
  <c r="FQ13" i="1" s="1"/>
  <c r="FQ14" i="1" s="1"/>
  <c r="BF37" i="1"/>
  <c r="BF36" i="1" s="1"/>
  <c r="BF35" i="1" s="1"/>
  <c r="BF22" i="1" s="1"/>
  <c r="BF21" i="1" s="1"/>
  <c r="BF16" i="1" s="1"/>
  <c r="BF14" i="1" s="1"/>
  <c r="BE36" i="1"/>
  <c r="BE35" i="1" s="1"/>
  <c r="BE22" i="1" s="1"/>
  <c r="BE21" i="1" s="1"/>
  <c r="BE16" i="1" s="1"/>
  <c r="AZ22" i="1"/>
  <c r="AZ21" i="1" s="1"/>
  <c r="AZ16" i="1" s="1"/>
  <c r="FU11" i="1"/>
  <c r="BF13" i="1"/>
  <c r="FX16" i="1"/>
  <c r="BC13" i="1"/>
  <c r="BC14" i="1"/>
  <c r="DI13" i="1"/>
  <c r="DE11" i="1"/>
  <c r="BH13" i="1" l="1"/>
  <c r="FX17" i="1"/>
  <c r="AZ13" i="1"/>
  <c r="AZ14" i="1"/>
  <c r="BE14" i="1"/>
  <c r="BE13" i="1"/>
  <c r="BH14" i="1" l="1"/>
  <c r="FV13" i="1"/>
  <c r="U27" i="1"/>
  <c r="AH35" i="1"/>
  <c r="AG35" i="1"/>
  <c r="AH36" i="1"/>
  <c r="AI35" i="1"/>
  <c r="AG36" i="1"/>
  <c r="AC27" i="1"/>
  <c r="V27" i="1"/>
  <c r="AJ35" i="1"/>
  <c r="T27" i="1"/>
  <c r="R27" i="1"/>
  <c r="AI13" i="1"/>
  <c r="AG13" i="1"/>
  <c r="P27" i="1"/>
  <c r="Q27" i="1"/>
  <c r="S27" i="1"/>
  <c r="AD27" i="1"/>
  <c r="AI36" i="1"/>
  <c r="AG28" i="1"/>
  <c r="AG27" i="1"/>
  <c r="AG22" i="1"/>
  <c r="AG21" i="1"/>
  <c r="AG16" i="1"/>
  <c r="AJ13" i="1"/>
  <c r="AH28" i="1"/>
  <c r="AH27" i="1"/>
  <c r="AH22" i="1"/>
  <c r="AH21" i="1"/>
  <c r="AH16" i="1"/>
  <c r="AH13" i="1"/>
  <c r="AJ36" i="1"/>
  <c r="AJ28" i="1"/>
  <c r="AJ27" i="1"/>
  <c r="AJ22" i="1"/>
  <c r="AJ21" i="1"/>
  <c r="AJ16" i="1"/>
  <c r="O27" i="1"/>
  <c r="AI28" i="1"/>
  <c r="AI27" i="1"/>
  <c r="AI22" i="1"/>
  <c r="AI21" i="1"/>
  <c r="AI16" i="1"/>
</calcChain>
</file>

<file path=xl/sharedStrings.xml><?xml version="1.0" encoding="utf-8"?>
<sst xmlns="http://schemas.openxmlformats.org/spreadsheetml/2006/main" count="351" uniqueCount="207">
  <si>
    <t xml:space="preserve">Bộ Lao động - Thương binh và Xã hội </t>
  </si>
  <si>
    <t>Số TT</t>
  </si>
  <si>
    <t>Danh mục dự án</t>
  </si>
  <si>
    <t>Địa điểm xây dựng</t>
  </si>
  <si>
    <t>Năng lực thiết kế</t>
  </si>
  <si>
    <t>Thời gian khởi công hoàn thành</t>
  </si>
  <si>
    <t>Năm 2012</t>
  </si>
  <si>
    <t>Q§ ®Çu t­ dù ¸n ®iÒu chØnh lÇn cuèi</t>
  </si>
  <si>
    <t>Q§ phª duyÖt TDT</t>
  </si>
  <si>
    <t>Vốn đã thanh toán từ khởi công đến hết kế hoạch năm 2013</t>
  </si>
  <si>
    <t>Kế hoạch năm 2014</t>
  </si>
  <si>
    <t>Kế hoạch trung hạn đã giao đến hết năm 2017</t>
  </si>
  <si>
    <t>Thực hiện năm 2016</t>
  </si>
  <si>
    <t>Năm 2017</t>
  </si>
  <si>
    <t>Ghi chú</t>
  </si>
  <si>
    <t>Vốn đã thanh toán từ khởi công đến hết kế hoạch năm trước</t>
  </si>
  <si>
    <t>Kế hoạch năm 2017</t>
  </si>
  <si>
    <t>Tổng mức đầu tư</t>
  </si>
  <si>
    <t>Kế hoạch</t>
  </si>
  <si>
    <t>Thực hiện từ 1/1/2012 đến 30/9/2012</t>
  </si>
  <si>
    <t>Giải ngân từ 1/1/2012 đến 30/9/2012</t>
  </si>
  <si>
    <t>Ước thực hiện từ 1/1/2012 đến 31/12/2012</t>
  </si>
  <si>
    <t>Tổng số</t>
  </si>
  <si>
    <t>Trong đó NSNN</t>
  </si>
  <si>
    <t>Trong đó:</t>
  </si>
  <si>
    <t>Kế hoạch năm 2017 được giao</t>
  </si>
  <si>
    <t>Số vốn kéo dài các năm trước sang năm 2017</t>
  </si>
  <si>
    <t>Ước thực hiện năm 2017</t>
  </si>
  <si>
    <t xml:space="preserve">Tổng số </t>
  </si>
  <si>
    <t>Trong đó: NSNN</t>
  </si>
  <si>
    <t>Tổng số (tất cả các nguồn vốn)</t>
  </si>
  <si>
    <t>Trong đó:NSNN</t>
  </si>
  <si>
    <t>Sè, ngµy</t>
  </si>
  <si>
    <t>Tæng møc V§T (phÇn vèn NSNN)</t>
  </si>
  <si>
    <t>Tæng møc</t>
  </si>
  <si>
    <t>Trong đó: thu hồi vốn ứng trước</t>
  </si>
  <si>
    <t xml:space="preserve">Trong đó: cấp bằng lệnh chi tiền </t>
  </si>
  <si>
    <t>Thu hồi các khoản ứng trước</t>
  </si>
  <si>
    <t>Thanh toán nợ XDCB</t>
  </si>
  <si>
    <t>Thu hồi vốn ứng trước</t>
  </si>
  <si>
    <t>Trả nợ đọng XDCB</t>
  </si>
  <si>
    <t>A</t>
  </si>
  <si>
    <t>I</t>
  </si>
  <si>
    <t>Xã hội</t>
  </si>
  <si>
    <t>Thực hiện dự án</t>
  </si>
  <si>
    <t>Bình Định</t>
  </si>
  <si>
    <t>96 giường</t>
  </si>
  <si>
    <t>80 giường</t>
  </si>
  <si>
    <t>Dự án nhóm B</t>
  </si>
  <si>
    <t>Trung tâm điều dưỡng người có công tỉnh Nam Định</t>
  </si>
  <si>
    <t>Nam Định</t>
  </si>
  <si>
    <t>140 giường</t>
  </si>
  <si>
    <t>Trung tâm điều dưỡng người có công tỉnh Hà Nam</t>
  </si>
  <si>
    <t>Hà Nam</t>
  </si>
  <si>
    <t>Trung tâm điều dưỡng người có công tỉnh Hưng Yên</t>
  </si>
  <si>
    <t>Hưng Yên</t>
  </si>
  <si>
    <t>Trung tâm phục hồi chức năng trẻ tàn tật Thụy An</t>
  </si>
  <si>
    <t>Hà Nội</t>
  </si>
  <si>
    <t>300 đối tượng</t>
  </si>
  <si>
    <t>Trung tâm điều dưỡng người có công tỉnh Tây Ninh</t>
  </si>
  <si>
    <t>Tây Ninh</t>
  </si>
  <si>
    <t>Trung tâm điều dưỡng thương binh và người có công Long Đất</t>
  </si>
  <si>
    <t>Bà Rịa-Vũng Tàu</t>
  </si>
  <si>
    <t>100 giường</t>
  </si>
  <si>
    <t>Trung tâm điều dưỡng người có công tỉnh Bình Định</t>
  </si>
  <si>
    <t>Trung tâm điều dưỡng người có công tình Vĩnh Long</t>
  </si>
  <si>
    <t>Vĩnh Long</t>
  </si>
  <si>
    <t>Trung tâm điều dưỡng người có công tỉnh Sơn La</t>
  </si>
  <si>
    <t>Sơn La</t>
  </si>
  <si>
    <t>Trung tâm điều dưỡng thương binh Lạng Giang</t>
  </si>
  <si>
    <t>Bắc Giang</t>
  </si>
  <si>
    <t>Trung tâm phục hồi sức khỏe người có công Sầm Sơn</t>
  </si>
  <si>
    <t>Thanh Hóa</t>
  </si>
  <si>
    <t>Y tế dân số và vệ sinh an toàn thực phẩm</t>
  </si>
  <si>
    <t>Tp. HCM</t>
  </si>
  <si>
    <t>120 giường bệnh</t>
  </si>
  <si>
    <t>III</t>
  </si>
  <si>
    <t>Giáo dục đào tạo và giáo dục nghề nghiệp</t>
  </si>
  <si>
    <t>Trường Cao đẳng nghề kỹ thuật công nghệ Dung Quất</t>
  </si>
  <si>
    <t>Quảng Ngãi</t>
  </si>
  <si>
    <t>5.000 học sinh</t>
  </si>
  <si>
    <t>2016-2020</t>
  </si>
  <si>
    <t>IV</t>
  </si>
  <si>
    <t>V</t>
  </si>
  <si>
    <t>Công nghệ thông tin</t>
  </si>
  <si>
    <t>Tăng cường năng lực công nghệ thông tin Bộ Lao động - Thương binh và Xã hội</t>
  </si>
  <si>
    <t>Quản lý Nhà nước</t>
  </si>
  <si>
    <t>Giải ngân từ 01/01/2017 đến 30/9/2017</t>
  </si>
  <si>
    <t>1672/QĐ-LĐTBXH ngày 24/10/2017</t>
  </si>
  <si>
    <t>1696/QĐ-LĐTBXH ngày 25/10/2017</t>
  </si>
  <si>
    <t>1723/QĐ-LĐTBXH ngày 31/10/2017</t>
  </si>
  <si>
    <t xml:space="preserve">Dự án hoàn thành </t>
  </si>
  <si>
    <t>Dự án chuyển tiếp</t>
  </si>
  <si>
    <t xml:space="preserve">Dự án khởi công mới </t>
  </si>
  <si>
    <t>Vốn trong nước</t>
  </si>
  <si>
    <t>Vốn ngoài nước</t>
  </si>
  <si>
    <t>60 phòng ở cho thương binh</t>
  </si>
  <si>
    <t>126 giường</t>
  </si>
  <si>
    <t>VI</t>
  </si>
  <si>
    <t>Cải tạo, nâng cấp trụ sở 35 Trần Phú</t>
  </si>
  <si>
    <t>Kế hoạch được giao</t>
  </si>
  <si>
    <t>Lũy kế vốn đã giải ngân từ khởi công đến hết năm 2018</t>
  </si>
  <si>
    <t>Trong đó</t>
  </si>
  <si>
    <t>Trung tâm điều dưỡng người có công Sa Pa (giai đoạn 2)</t>
  </si>
  <si>
    <t>2019-2022</t>
  </si>
  <si>
    <t>Lào Cai</t>
  </si>
  <si>
    <t>Trung tâm điều dưỡng người có công tỉnh Thanh Hóa</t>
  </si>
  <si>
    <t>2019-2023</t>
  </si>
  <si>
    <t>Dự án hoàn thành</t>
  </si>
  <si>
    <t xml:space="preserve">Trụ sở liên cơ quan Bộ Lao động - Thương binh và Xã hội </t>
  </si>
  <si>
    <t>Mã số dự án</t>
  </si>
  <si>
    <t>Quyết định đầu tư dự án</t>
  </si>
  <si>
    <t>Số, ngày, tháng, năm ban hành</t>
  </si>
  <si>
    <t>1030/QĐ-LĐTBXH ngày 08/8/2018</t>
  </si>
  <si>
    <t>1512/QĐ-LĐTBXH ngày 31/10/2018</t>
  </si>
  <si>
    <t>565/QĐ-LĐTBXH ngày 14/5/2018</t>
  </si>
  <si>
    <t>Tp.HCM</t>
  </si>
  <si>
    <t>1503/QĐ-LĐTBXH ngày 30/10/2018</t>
  </si>
  <si>
    <t>1427/QĐ-LĐTBXH ngày 16/10/2018</t>
  </si>
  <si>
    <t>553/QĐ-LĐTBXH ngày 11/5/2018</t>
  </si>
  <si>
    <t>308QĐ-LĐTBXH ngày 22/3/2018</t>
  </si>
  <si>
    <t>640QĐ-LĐTBXH ngày 29/5/2018</t>
  </si>
  <si>
    <t>546/QĐ-LĐTBXH ngày 10/5/2018</t>
  </si>
  <si>
    <t>739QĐ-LĐTBXH ngày 15/6/2018</t>
  </si>
  <si>
    <t>817/QĐ-LĐTBXH ngày 28/6/2018</t>
  </si>
  <si>
    <t>828/QĐ-LĐTBXH ngày 29/6/2018</t>
  </si>
  <si>
    <t>829/QĐ-LĐTBXH ngày 29/6/2018</t>
  </si>
  <si>
    <t>1349/QĐ-LĐTBXH ngày 04/10/2018</t>
  </si>
  <si>
    <t>KH 2020</t>
  </si>
  <si>
    <t>KH 2021</t>
  </si>
  <si>
    <t>Số vốn kéo dài các năm trước sang năm 2019</t>
  </si>
  <si>
    <t>Giải ngân từ 01/01/2019 đến 30/6/2019</t>
  </si>
  <si>
    <t>Ước thực hiện năm 2019</t>
  </si>
  <si>
    <t>Năm 2019</t>
  </si>
  <si>
    <t>Lũy kế vốn đã giải ngân từ khởi công đến hết năm 2019</t>
  </si>
  <si>
    <t>Trường Đại học Lao động xã hội (Cơ sở Tp. Hồ Chí Minh)</t>
  </si>
  <si>
    <t>Nhiệm vụ lập Quy hoạch</t>
  </si>
  <si>
    <t>Quy hoạch hệ thống cơ sở xã hội nuôi dưỡng, điều dưỡng người có công với cách mạng</t>
  </si>
  <si>
    <t>Quy hoạch mạng lưới cơ sở trợ giúp xã hội</t>
  </si>
  <si>
    <t>Quy hoạch mạng lưới cơ sở giáo dục nghề nghiệp</t>
  </si>
  <si>
    <t>Dự án đã hoàn thành, bàn giao đưa vào sử dụng còn thiếu vốn (không phải thực hiện tiết kiệm 10% TMĐT theo NQ89)</t>
  </si>
  <si>
    <t>Trung tâm điều dưỡng người có công khu vực miền Trung</t>
  </si>
  <si>
    <t>Trung tâm điều dưỡng người có công Quảng Trị</t>
  </si>
  <si>
    <t>Trung tâm điều dưỡng người có công Thừa Thiên Huế</t>
  </si>
  <si>
    <t>1373/QĐ-LĐTBXH ngày  4/10/2012</t>
  </si>
  <si>
    <t>1632/QĐ-LĐTBXH ngày 22/10/2013</t>
  </si>
  <si>
    <t>1413/QĐ-LĐTBXH ngày 24/10/2014</t>
  </si>
  <si>
    <t>2013-2017</t>
  </si>
  <si>
    <t>2014-2017</t>
  </si>
  <si>
    <t>2018-2021</t>
  </si>
  <si>
    <t>2020-2021</t>
  </si>
  <si>
    <t>2020-2023</t>
  </si>
  <si>
    <t>1623/QĐ-LĐTBXH ngày 31/10/2019</t>
  </si>
  <si>
    <t>1621/QĐ-LĐTBXH ngày 30/10/2019</t>
  </si>
  <si>
    <t>Mua sắm trang thiết bị y tế cho Bệnh viện Chỉnh hình và Phục hồi chức năng Tp Hồ Chí Minh</t>
  </si>
  <si>
    <t>Kế hoạch vốn trung hạn đã giao đến hết năm 2019 (bỏ)</t>
  </si>
  <si>
    <t>Địa điểm mở tài khoản</t>
  </si>
  <si>
    <t>Chủ đầu tư</t>
  </si>
  <si>
    <t>Mã ngành kinh tế (loại, khoản)</t>
  </si>
  <si>
    <t xml:space="preserve">Kế hoạch vốn đầu tư công trung hạn giai đoạn 2016-2020 đã giao </t>
  </si>
  <si>
    <t>Phụ lục</t>
  </si>
  <si>
    <t>Quận Hai Bà Trưng, Hà Nội</t>
  </si>
  <si>
    <t>Đà Nẵng</t>
  </si>
  <si>
    <t>Quảng Trị</t>
  </si>
  <si>
    <t>Thừa Thiên Huế</t>
  </si>
  <si>
    <t xml:space="preserve">Cục Người có công </t>
  </si>
  <si>
    <t>Sở LĐTBXH Thừa Thiên Huế</t>
  </si>
  <si>
    <t>Sở LĐTBXH Quảng Trị</t>
  </si>
  <si>
    <t>2015-2018</t>
  </si>
  <si>
    <t>520-525</t>
  </si>
  <si>
    <t>150 giường điều dưỡng luân phiên, 100 giường nuôi dưỡng thường xuyên</t>
  </si>
  <si>
    <t>Trung tâm nuôi dưỡng thương bệnh binh nặng và NCC tỉnh Hà Nam</t>
  </si>
  <si>
    <t>130-132</t>
  </si>
  <si>
    <t>Sở LĐTBXH tỉnh Nam Định</t>
  </si>
  <si>
    <t>Sở LĐTBXH tỉnh Hưng yên</t>
  </si>
  <si>
    <t>Trung tâm PHCN người khuyết tật Thụy An</t>
  </si>
  <si>
    <t>Cục Người có công</t>
  </si>
  <si>
    <t>Sở LĐTBXH tỉnh Tây Ninh</t>
  </si>
  <si>
    <t>Sở LĐTBXH tỉnh Bình Định</t>
  </si>
  <si>
    <t>Sở LĐTBXH tỉnh Vĩnh Long</t>
  </si>
  <si>
    <t>Sở LĐTBXH tỉnh Sơn La</t>
  </si>
  <si>
    <t>130-371</t>
  </si>
  <si>
    <t>Trung tâm điều dưỡng CNN Sầm Sơn</t>
  </si>
  <si>
    <t>Sở LĐTBXH tỉnh Lào Cai</t>
  </si>
  <si>
    <t>Sở LĐTBXH tỉnh Thanh Hóa</t>
  </si>
  <si>
    <t>Trường Cao đẳng kỹ nghệ Dung Quất</t>
  </si>
  <si>
    <t>070-093</t>
  </si>
  <si>
    <t>Trường Đại học LĐXH</t>
  </si>
  <si>
    <t>070-081</t>
  </si>
  <si>
    <t>Trung tâm thông tin</t>
  </si>
  <si>
    <t>190-314</t>
  </si>
  <si>
    <t>Bệnh viện CH-PHCN tp. HCM</t>
  </si>
  <si>
    <t>Văn phòng Bộ LĐTBXH</t>
  </si>
  <si>
    <t>340-341</t>
  </si>
  <si>
    <t>Ban Quản lý dự án đầu tư xây dựng thuộc Bộ</t>
  </si>
  <si>
    <t>Vốn đầu tư theo ngành, lĩnh vực</t>
  </si>
  <si>
    <t>120 giường</t>
  </si>
  <si>
    <t>58 giường</t>
  </si>
  <si>
    <t>TỔNG CỘNG</t>
  </si>
  <si>
    <t>Kế hoạch năm 2020 được giao</t>
  </si>
  <si>
    <t>Kế hoạch năm 2020 đã phân bổ</t>
  </si>
  <si>
    <t>Chuẩn bị đầu tư</t>
  </si>
  <si>
    <t>Xây dựng Chính phủ điện từ và ứng dụng khoa học công nghệ mới vào quản lý điều hành và cung ứng công lĩnh vực lao động, xã hội, người có công</t>
  </si>
  <si>
    <t>CÔNG KHAI KẾ HOẠCH VỐN ĐẦU TƯ NGUỒN NGÂN SÁCH NHÀ NƯỚC NĂM 2020</t>
  </si>
  <si>
    <t xml:space="preserve">                                           Đơn vị: triệu đồng</t>
  </si>
  <si>
    <t>Sẽ phân bổ vốn cho dự án khi đủ thủ tục đầu tư theo quy định</t>
  </si>
  <si>
    <t>(Kèm theo Quyết định số 254 /QĐ-LĐTBXH ngày 05  tháng 03 năm 2020                                                          của Bộ Lao động - Thương binh và Xã hội)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</si>
</sst>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_);_(* \(#,##0.0\);_(* &quot;-&quot;??_);_(@_)"/>
    <numFmt numFmtId="166" formatCode="_(* #,##0.000_);_(* \(#,##0.000\);_(* &quot;-&quot;???_);_(@_)"/>
  </numFmts>
  <fonts count="60" x14ac:knownFonts="1">
    <font>
      <sz val="11"/>
      <color theme="1"/>
      <name val="Calibri"/>
      <family val="2"/>
      <scheme val="minor"/>
    </font>
    <font>
      <sz val="11"/>
      <color theme="1"/>
      <name val="Calibri"/>
      <family val="2"/>
      <scheme val="minor"/>
    </font>
    <font>
      <b/>
      <sz val="14"/>
      <color theme="1"/>
      <name val="Times New Roman"/>
      <family val="1"/>
    </font>
    <font>
      <sz val="10"/>
      <color theme="1"/>
      <name val="Times New Roman"/>
      <family val="1"/>
    </font>
    <font>
      <sz val="8"/>
      <color theme="1"/>
      <name val="Times New Roman"/>
      <family val="1"/>
    </font>
    <font>
      <i/>
      <u val="singleAccounting"/>
      <sz val="10"/>
      <color theme="1"/>
      <name val="Times New Roman"/>
      <family val="1"/>
    </font>
    <font>
      <sz val="10"/>
      <color theme="1"/>
      <name val="Arial"/>
      <family val="2"/>
    </font>
    <font>
      <b/>
      <sz val="10"/>
      <color theme="1"/>
      <name val="Times New Roman"/>
      <family val="1"/>
    </font>
    <font>
      <b/>
      <u val="singleAccounting"/>
      <sz val="10"/>
      <color theme="1"/>
      <name val="Times New Roman"/>
      <family val="1"/>
    </font>
    <font>
      <b/>
      <u/>
      <sz val="10"/>
      <color theme="1"/>
      <name val="Times New Roman"/>
      <family val="1"/>
    </font>
    <font>
      <b/>
      <i/>
      <sz val="10"/>
      <color theme="1"/>
      <name val="Times New Roman"/>
      <family val="1"/>
    </font>
    <font>
      <i/>
      <sz val="10"/>
      <color theme="1"/>
      <name val="Times New Roman"/>
      <family val="1"/>
    </font>
    <font>
      <sz val="12"/>
      <color theme="1"/>
      <name val="Times New Roman"/>
      <family val="1"/>
    </font>
    <font>
      <sz val="14"/>
      <color theme="1"/>
      <name val="Times New Roman"/>
      <family val="1"/>
    </font>
    <font>
      <sz val="9"/>
      <color theme="1"/>
      <name val="Times New Roman"/>
      <family val="1"/>
    </font>
    <font>
      <i/>
      <sz val="11"/>
      <color theme="1"/>
      <name val="Times New Roman"/>
      <family val="1"/>
    </font>
    <font>
      <b/>
      <i/>
      <u val="singleAccounting"/>
      <sz val="10"/>
      <color theme="1"/>
      <name val="Times New Roman"/>
      <family val="1"/>
    </font>
    <font>
      <u/>
      <sz val="10"/>
      <color theme="1"/>
      <name val="Times New Roman"/>
      <family val="1"/>
    </font>
    <font>
      <sz val="10"/>
      <color theme="1"/>
      <name val=".VnTimeH"/>
      <family val="2"/>
    </font>
    <font>
      <b/>
      <sz val="11"/>
      <color theme="1"/>
      <name val="Times New Roman"/>
      <family val="1"/>
    </font>
    <font>
      <b/>
      <sz val="13"/>
      <color theme="1"/>
      <name val="Times New Roman"/>
      <family val="1"/>
    </font>
    <font>
      <b/>
      <sz val="9"/>
      <color theme="1"/>
      <name val="Times New Roman"/>
      <family val="1"/>
    </font>
    <font>
      <sz val="9"/>
      <color theme="1"/>
      <name val="Arial"/>
      <family val="2"/>
    </font>
    <font>
      <b/>
      <i/>
      <sz val="9"/>
      <color theme="1"/>
      <name val="Times New Roman"/>
      <family val="1"/>
    </font>
    <font>
      <i/>
      <sz val="9"/>
      <color theme="1"/>
      <name val="Times New Roman"/>
      <family val="1"/>
    </font>
    <font>
      <b/>
      <sz val="8"/>
      <color theme="1"/>
      <name val="Times New Roman"/>
      <family val="1"/>
    </font>
    <font>
      <b/>
      <sz val="9"/>
      <color theme="1"/>
      <name val="Arial"/>
      <family val="2"/>
    </font>
    <font>
      <b/>
      <i/>
      <sz val="9"/>
      <color theme="1"/>
      <name val="Arial"/>
      <family val="2"/>
    </font>
    <font>
      <i/>
      <sz val="10"/>
      <color theme="1"/>
      <name val="Arial"/>
      <family val="2"/>
    </font>
    <font>
      <b/>
      <sz val="10"/>
      <color theme="1"/>
      <name val="Arial"/>
      <family val="2"/>
    </font>
    <font>
      <b/>
      <u/>
      <sz val="9"/>
      <color theme="1"/>
      <name val="Times New Roman"/>
      <family val="1"/>
    </font>
    <font>
      <b/>
      <u/>
      <sz val="8"/>
      <color theme="1"/>
      <name val="Times New Roman"/>
      <family val="1"/>
    </font>
    <font>
      <b/>
      <u/>
      <sz val="10"/>
      <color theme="1"/>
      <name val="Arial"/>
      <family val="2"/>
    </font>
    <font>
      <b/>
      <i/>
      <sz val="8"/>
      <color theme="1"/>
      <name val="Times New Roman"/>
      <family val="1"/>
    </font>
    <font>
      <b/>
      <i/>
      <sz val="10"/>
      <color theme="1"/>
      <name val="Arial"/>
      <family val="2"/>
    </font>
    <font>
      <i/>
      <sz val="8"/>
      <color theme="1"/>
      <name val="Times New Roman"/>
      <family val="1"/>
    </font>
    <font>
      <sz val="7"/>
      <color theme="1"/>
      <name val="Times New Roman"/>
      <family val="1"/>
    </font>
    <font>
      <b/>
      <i/>
      <u/>
      <sz val="10"/>
      <color theme="1"/>
      <name val="Arial"/>
      <family val="2"/>
    </font>
    <font>
      <b/>
      <sz val="14"/>
      <color rgb="FFFF0000"/>
      <name val="Times New Roman"/>
      <family val="1"/>
    </font>
    <font>
      <sz val="10"/>
      <color rgb="FFFF0000"/>
      <name val="Times New Roman"/>
      <family val="1"/>
    </font>
    <font>
      <b/>
      <sz val="10"/>
      <color rgb="FFFF0000"/>
      <name val="Times New Roman"/>
      <family val="1"/>
    </font>
    <font>
      <b/>
      <i/>
      <sz val="10"/>
      <color rgb="FFFF0000"/>
      <name val="Times New Roman"/>
      <family val="1"/>
    </font>
    <font>
      <sz val="10"/>
      <color rgb="FFFF0000"/>
      <name val="Arial"/>
      <family val="2"/>
    </font>
    <font>
      <sz val="10"/>
      <color indexed="8"/>
      <name val="Times New Roman"/>
      <family val="1"/>
    </font>
    <font>
      <i/>
      <sz val="10"/>
      <color rgb="FFFF0000"/>
      <name val="Arial"/>
      <family val="2"/>
    </font>
    <font>
      <b/>
      <sz val="10"/>
      <color rgb="FFFF0000"/>
      <name val="Arial"/>
      <family val="2"/>
    </font>
    <font>
      <b/>
      <u/>
      <sz val="10"/>
      <color rgb="FFFF0000"/>
      <name val="Arial"/>
      <family val="2"/>
    </font>
    <font>
      <b/>
      <i/>
      <sz val="10"/>
      <color rgb="FFFF0000"/>
      <name val="Arial"/>
      <family val="2"/>
    </font>
    <font>
      <b/>
      <i/>
      <u/>
      <sz val="10"/>
      <color rgb="FFFF0000"/>
      <name val="Arial"/>
      <family val="2"/>
    </font>
    <font>
      <b/>
      <u val="singleAccounting"/>
      <sz val="10"/>
      <color rgb="FFFF0000"/>
      <name val="Times New Roman"/>
      <family val="1"/>
    </font>
    <font>
      <b/>
      <u/>
      <sz val="10"/>
      <color rgb="FFFF0000"/>
      <name val="Times New Roman"/>
      <family val="1"/>
    </font>
    <font>
      <i/>
      <sz val="10"/>
      <color rgb="FFFF0000"/>
      <name val="Times New Roman"/>
      <family val="1"/>
    </font>
    <font>
      <sz val="8"/>
      <color indexed="8"/>
      <name val="Times New Roman"/>
      <family val="1"/>
    </font>
    <font>
      <i/>
      <sz val="14"/>
      <color theme="1"/>
      <name val="Times New Roman"/>
      <family val="1"/>
    </font>
    <font>
      <sz val="8"/>
      <color rgb="FFFF0000"/>
      <name val="Times New Roman"/>
      <family val="1"/>
    </font>
    <font>
      <sz val="11"/>
      <color rgb="FFFF0000"/>
      <name val="Calibri"/>
      <family val="2"/>
      <scheme val="minor"/>
    </font>
    <font>
      <i/>
      <sz val="14"/>
      <color rgb="FFFF0000"/>
      <name val="Times New Roman"/>
      <family val="1"/>
    </font>
    <font>
      <b/>
      <i/>
      <u val="singleAccounting"/>
      <sz val="10"/>
      <color rgb="FFFF0000"/>
      <name val="Times New Roman"/>
      <family val="1"/>
    </font>
    <font>
      <u/>
      <sz val="8"/>
      <color theme="1"/>
      <name val="Times New Roman"/>
      <family val="1"/>
    </font>
    <font>
      <b/>
      <sz val="15"/>
      <color theme="1"/>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3">
    <border>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230">
    <xf numFmtId="0" fontId="0" fillId="0" borderId="0" xfId="0"/>
    <xf numFmtId="0" fontId="3" fillId="2" borderId="3" xfId="0" applyFont="1" applyFill="1" applyBorder="1" applyAlignment="1">
      <alignment horizontal="center" vertical="center"/>
    </xf>
    <xf numFmtId="0" fontId="3" fillId="2" borderId="4" xfId="0" applyFont="1" applyFill="1" applyBorder="1" applyAlignment="1">
      <alignment horizontal="left" vertical="center" wrapText="1"/>
    </xf>
    <xf numFmtId="41" fontId="3" fillId="2" borderId="4" xfId="0" applyNumberFormat="1" applyFont="1" applyFill="1" applyBorder="1" applyAlignment="1">
      <alignment horizontal="center" vertical="center" wrapText="1"/>
    </xf>
    <xf numFmtId="41" fontId="4" fillId="2" borderId="4" xfId="0" applyNumberFormat="1" applyFont="1" applyFill="1" applyBorder="1" applyAlignment="1">
      <alignment horizontal="center" vertical="center" wrapText="1"/>
    </xf>
    <xf numFmtId="0" fontId="3" fillId="2" borderId="4" xfId="0" applyFont="1" applyFill="1" applyBorder="1" applyAlignment="1">
      <alignment vertical="center" wrapText="1"/>
    </xf>
    <xf numFmtId="0" fontId="6" fillId="2" borderId="0" xfId="0" applyFont="1" applyFill="1" applyBorder="1" applyAlignment="1">
      <alignment wrapText="1"/>
    </xf>
    <xf numFmtId="164" fontId="3" fillId="2" borderId="4" xfId="1" applyNumberFormat="1" applyFont="1" applyFill="1" applyBorder="1" applyAlignment="1">
      <alignment horizontal="center" vertical="center" wrapText="1"/>
    </xf>
    <xf numFmtId="41" fontId="8" fillId="2" borderId="4" xfId="0" applyNumberFormat="1" applyFont="1" applyFill="1" applyBorder="1" applyAlignment="1">
      <alignment horizontal="center" vertical="center" wrapText="1"/>
    </xf>
    <xf numFmtId="41" fontId="11" fillId="2" borderId="4" xfId="0" applyNumberFormat="1" applyFont="1" applyFill="1" applyBorder="1" applyAlignment="1">
      <alignment horizontal="center" vertical="center" wrapText="1"/>
    </xf>
    <xf numFmtId="0" fontId="11" fillId="2" borderId="4" xfId="0" applyFont="1" applyFill="1" applyBorder="1" applyAlignment="1">
      <alignment wrapText="1"/>
    </xf>
    <xf numFmtId="0" fontId="10" fillId="2" borderId="4" xfId="0" applyFont="1" applyFill="1" applyBorder="1" applyAlignment="1">
      <alignment wrapText="1"/>
    </xf>
    <xf numFmtId="164" fontId="11" fillId="2" borderId="4" xfId="1" applyNumberFormat="1" applyFont="1" applyFill="1" applyBorder="1" applyAlignment="1">
      <alignment wrapText="1"/>
    </xf>
    <xf numFmtId="0" fontId="3" fillId="2" borderId="7" xfId="0" applyFont="1" applyFill="1" applyBorder="1" applyAlignment="1">
      <alignment vertical="center" wrapText="1"/>
    </xf>
    <xf numFmtId="0" fontId="0" fillId="2" borderId="0" xfId="0" applyFont="1" applyFill="1" applyAlignment="1">
      <alignment wrapText="1"/>
    </xf>
    <xf numFmtId="0" fontId="2" fillId="2" borderId="0" xfId="0" applyFont="1" applyFill="1" applyAlignment="1">
      <alignment horizontal="center" vertical="center"/>
    </xf>
    <xf numFmtId="41" fontId="14" fillId="2" borderId="4" xfId="0" applyNumberFormat="1" applyFont="1" applyFill="1" applyBorder="1" applyAlignment="1">
      <alignment horizontal="center" vertical="center" wrapText="1"/>
    </xf>
    <xf numFmtId="41" fontId="16" fillId="2" borderId="4" xfId="0" applyNumberFormat="1" applyFont="1" applyFill="1" applyBorder="1" applyAlignment="1">
      <alignment horizontal="center" vertical="center" wrapText="1"/>
    </xf>
    <xf numFmtId="0" fontId="17" fillId="2" borderId="0" xfId="0" applyFont="1" applyFill="1" applyAlignment="1">
      <alignment wrapText="1"/>
    </xf>
    <xf numFmtId="0" fontId="18" fillId="2" borderId="0" xfId="0" applyFont="1" applyFill="1" applyBorder="1" applyAlignment="1">
      <alignment wrapText="1"/>
    </xf>
    <xf numFmtId="0" fontId="18" fillId="2" borderId="0" xfId="0" applyFont="1" applyFill="1" applyAlignment="1">
      <alignment wrapText="1"/>
    </xf>
    <xf numFmtId="41" fontId="18" fillId="2" borderId="0" xfId="0" applyNumberFormat="1" applyFont="1" applyFill="1" applyAlignment="1">
      <alignment wrapText="1"/>
    </xf>
    <xf numFmtId="0" fontId="20" fillId="2" borderId="0" xfId="0" applyFont="1" applyFill="1" applyBorder="1" applyAlignment="1">
      <alignment horizontal="center" vertical="center"/>
    </xf>
    <xf numFmtId="0" fontId="20" fillId="2" borderId="0" xfId="0" applyFont="1" applyFill="1" applyAlignment="1">
      <alignment horizontal="center" vertical="center"/>
    </xf>
    <xf numFmtId="0" fontId="13" fillId="2" borderId="0" xfId="0" applyFont="1" applyFill="1" applyAlignment="1">
      <alignment vertical="center" wrapText="1"/>
    </xf>
    <xf numFmtId="0" fontId="12" fillId="2" borderId="0" xfId="0" applyFont="1" applyFill="1" applyAlignment="1"/>
    <xf numFmtId="0" fontId="3" fillId="2" borderId="0" xfId="0" applyFont="1" applyFill="1" applyBorder="1" applyAlignment="1">
      <alignment wrapText="1"/>
    </xf>
    <xf numFmtId="0" fontId="3" fillId="2" borderId="0" xfId="0" applyFont="1" applyFill="1" applyBorder="1" applyAlignment="1">
      <alignment horizontal="center" wrapText="1"/>
    </xf>
    <xf numFmtId="41" fontId="23" fillId="2" borderId="4" xfId="0" applyNumberFormat="1" applyFont="1" applyFill="1" applyBorder="1" applyAlignment="1">
      <alignment horizontal="center" vertical="center" wrapText="1"/>
    </xf>
    <xf numFmtId="41" fontId="25" fillId="2" borderId="4" xfId="0" applyNumberFormat="1" applyFont="1" applyFill="1" applyBorder="1" applyAlignment="1">
      <alignment horizontal="center" vertical="center" wrapText="1"/>
    </xf>
    <xf numFmtId="41" fontId="10" fillId="2" borderId="3" xfId="0" applyNumberFormat="1" applyFont="1" applyFill="1" applyBorder="1" applyAlignment="1">
      <alignment horizontal="center" vertical="center" wrapText="1"/>
    </xf>
    <xf numFmtId="0" fontId="28" fillId="2" borderId="0" xfId="0" applyFont="1" applyFill="1" applyBorder="1" applyAlignment="1">
      <alignment wrapText="1"/>
    </xf>
    <xf numFmtId="0" fontId="28" fillId="2" borderId="0" xfId="0" applyFont="1" applyFill="1" applyAlignment="1">
      <alignment wrapText="1"/>
    </xf>
    <xf numFmtId="0" fontId="7" fillId="2" borderId="3" xfId="0" applyFont="1" applyFill="1" applyBorder="1" applyAlignment="1">
      <alignment horizontal="center" vertical="center"/>
    </xf>
    <xf numFmtId="0" fontId="29" fillId="2" borderId="0" xfId="0" applyFont="1" applyFill="1" applyAlignment="1">
      <alignment wrapText="1"/>
    </xf>
    <xf numFmtId="0" fontId="3" fillId="2" borderId="3" xfId="0" applyFont="1" applyFill="1" applyBorder="1" applyAlignment="1">
      <alignment horizontal="center"/>
    </xf>
    <xf numFmtId="0" fontId="11" fillId="2" borderId="3" xfId="0" applyFont="1" applyFill="1" applyBorder="1" applyAlignment="1">
      <alignment horizontal="center"/>
    </xf>
    <xf numFmtId="0" fontId="10" fillId="2" borderId="4" xfId="0" applyFont="1" applyFill="1" applyBorder="1" applyAlignment="1">
      <alignment horizontal="center" vertical="center" wrapText="1"/>
    </xf>
    <xf numFmtId="41" fontId="33" fillId="2" borderId="4" xfId="0" applyNumberFormat="1" applyFont="1" applyFill="1" applyBorder="1" applyAlignment="1">
      <alignment horizontal="center" vertical="center" wrapText="1"/>
    </xf>
    <xf numFmtId="0" fontId="34" fillId="2" borderId="0" xfId="0" applyFont="1" applyFill="1" applyAlignment="1">
      <alignment wrapText="1"/>
    </xf>
    <xf numFmtId="0" fontId="10"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41" fontId="35" fillId="2" borderId="4" xfId="0" applyNumberFormat="1" applyFont="1" applyFill="1" applyBorder="1" applyAlignment="1">
      <alignment horizontal="center" vertical="center" wrapText="1"/>
    </xf>
    <xf numFmtId="41" fontId="6" fillId="2" borderId="0" xfId="0" applyNumberFormat="1" applyFont="1" applyFill="1" applyAlignment="1">
      <alignment wrapText="1"/>
    </xf>
    <xf numFmtId="0" fontId="10"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wrapText="1"/>
    </xf>
    <xf numFmtId="0" fontId="3" fillId="2" borderId="4" xfId="0" applyFont="1" applyFill="1" applyBorder="1" applyAlignment="1">
      <alignment horizontal="center" vertical="center" wrapText="1"/>
    </xf>
    <xf numFmtId="0" fontId="10" fillId="2" borderId="3" xfId="0" applyFont="1" applyFill="1" applyBorder="1" applyAlignment="1">
      <alignment horizontal="center"/>
    </xf>
    <xf numFmtId="0" fontId="11" fillId="2" borderId="3" xfId="0" applyFont="1" applyFill="1" applyBorder="1" applyAlignment="1">
      <alignment wrapText="1"/>
    </xf>
    <xf numFmtId="0" fontId="10" fillId="2" borderId="3" xfId="0" applyFont="1" applyFill="1" applyBorder="1" applyAlignment="1">
      <alignment wrapText="1"/>
    </xf>
    <xf numFmtId="0" fontId="10" fillId="2" borderId="4" xfId="0" applyFont="1" applyFill="1" applyBorder="1" applyAlignment="1">
      <alignment horizontal="center" wrapText="1"/>
    </xf>
    <xf numFmtId="164" fontId="10" fillId="2" borderId="4" xfId="1" applyNumberFormat="1" applyFont="1" applyFill="1" applyBorder="1" applyAlignment="1">
      <alignment wrapText="1"/>
    </xf>
    <xf numFmtId="164" fontId="34" fillId="2" borderId="0" xfId="1" applyNumberFormat="1" applyFont="1" applyFill="1" applyAlignment="1">
      <alignment wrapText="1"/>
    </xf>
    <xf numFmtId="0" fontId="37" fillId="2" borderId="0" xfId="0" applyFont="1" applyFill="1" applyAlignment="1">
      <alignment wrapText="1"/>
    </xf>
    <xf numFmtId="0" fontId="6" fillId="2" borderId="0" xfId="0" applyFont="1" applyFill="1" applyAlignment="1">
      <alignment horizontal="center" wrapText="1"/>
    </xf>
    <xf numFmtId="0" fontId="38" fillId="2" borderId="0" xfId="0" applyFont="1" applyFill="1" applyAlignment="1">
      <alignment horizontal="center" vertical="center"/>
    </xf>
    <xf numFmtId="0" fontId="39" fillId="2" borderId="0" xfId="0" applyFont="1" applyFill="1" applyAlignment="1">
      <alignment wrapText="1"/>
    </xf>
    <xf numFmtId="164" fontId="39" fillId="2" borderId="4" xfId="1" applyNumberFormat="1" applyFont="1" applyFill="1" applyBorder="1" applyAlignment="1">
      <alignment horizontal="center" vertical="center" wrapText="1"/>
    </xf>
    <xf numFmtId="41" fontId="39" fillId="2" borderId="4" xfId="0" applyNumberFormat="1" applyFont="1" applyFill="1" applyBorder="1" applyAlignment="1">
      <alignment horizontal="center" vertical="center" wrapText="1"/>
    </xf>
    <xf numFmtId="164" fontId="3" fillId="2" borderId="4" xfId="1" applyNumberFormat="1" applyFont="1" applyFill="1" applyBorder="1" applyAlignment="1">
      <alignment horizontal="left" vertical="center" wrapText="1"/>
    </xf>
    <xf numFmtId="164" fontId="10" fillId="2" borderId="4" xfId="1" applyNumberFormat="1" applyFont="1" applyFill="1" applyBorder="1" applyAlignment="1">
      <alignment horizontal="center" vertical="center" wrapText="1"/>
    </xf>
    <xf numFmtId="164" fontId="39" fillId="2" borderId="4" xfId="1" applyNumberFormat="1" applyFont="1" applyFill="1" applyBorder="1" applyAlignment="1">
      <alignment horizontal="left" vertical="center" wrapText="1"/>
    </xf>
    <xf numFmtId="0" fontId="3" fillId="2" borderId="6" xfId="0" applyFont="1" applyFill="1" applyBorder="1" applyAlignment="1">
      <alignment horizontal="center" vertical="center" wrapText="1"/>
    </xf>
    <xf numFmtId="0" fontId="42" fillId="2" borderId="0" xfId="0" applyFont="1" applyFill="1" applyAlignment="1">
      <alignment wrapText="1"/>
    </xf>
    <xf numFmtId="41" fontId="24" fillId="2" borderId="4" xfId="0" applyNumberFormat="1" applyFont="1" applyFill="1" applyBorder="1" applyAlignment="1">
      <alignment horizontal="center" vertical="center" wrapText="1"/>
    </xf>
    <xf numFmtId="0" fontId="24" fillId="2" borderId="4" xfId="0" applyFont="1" applyFill="1" applyBorder="1" applyAlignment="1">
      <alignment horizontal="center" wrapText="1"/>
    </xf>
    <xf numFmtId="0" fontId="23" fillId="2" borderId="4" xfId="0" applyFont="1" applyFill="1" applyBorder="1" applyAlignment="1">
      <alignment horizontal="center" wrapText="1"/>
    </xf>
    <xf numFmtId="0" fontId="14" fillId="2" borderId="4" xfId="0" applyFont="1" applyFill="1" applyBorder="1" applyAlignment="1">
      <alignment horizontal="center" vertical="center" wrapText="1"/>
    </xf>
    <xf numFmtId="164" fontId="3" fillId="2" borderId="7" xfId="1" applyNumberFormat="1" applyFont="1" applyFill="1" applyBorder="1" applyAlignment="1">
      <alignment vertical="center" wrapText="1"/>
    </xf>
    <xf numFmtId="0" fontId="23" fillId="2" borderId="4" xfId="0" applyFont="1" applyFill="1" applyBorder="1" applyAlignment="1">
      <alignment wrapText="1"/>
    </xf>
    <xf numFmtId="164" fontId="11" fillId="2" borderId="4" xfId="1" applyNumberFormat="1" applyFont="1" applyFill="1" applyBorder="1" applyAlignment="1">
      <alignment vertical="center" wrapText="1"/>
    </xf>
    <xf numFmtId="164" fontId="10" fillId="2" borderId="4" xfId="1" applyNumberFormat="1" applyFont="1" applyFill="1" applyBorder="1" applyAlignment="1">
      <alignment vertical="center" wrapText="1"/>
    </xf>
    <xf numFmtId="41" fontId="49" fillId="2" borderId="4" xfId="0" applyNumberFormat="1" applyFont="1" applyFill="1" applyBorder="1" applyAlignment="1">
      <alignment horizontal="center" vertical="center" wrapText="1"/>
    </xf>
    <xf numFmtId="41" fontId="51" fillId="2" borderId="4" xfId="0" applyNumberFormat="1" applyFont="1" applyFill="1" applyBorder="1" applyAlignment="1">
      <alignment horizontal="center" vertical="center" wrapText="1"/>
    </xf>
    <xf numFmtId="164" fontId="41" fillId="2" borderId="4" xfId="1" applyNumberFormat="1" applyFont="1" applyFill="1" applyBorder="1" applyAlignment="1">
      <alignment vertical="center" wrapText="1"/>
    </xf>
    <xf numFmtId="164" fontId="51" fillId="2" borderId="4" xfId="1" applyNumberFormat="1" applyFont="1" applyFill="1" applyBorder="1" applyAlignment="1">
      <alignment wrapText="1"/>
    </xf>
    <xf numFmtId="164" fontId="51" fillId="2" borderId="4" xfId="1" applyNumberFormat="1" applyFont="1" applyFill="1" applyBorder="1" applyAlignment="1">
      <alignment vertical="center" wrapText="1"/>
    </xf>
    <xf numFmtId="164" fontId="41" fillId="2" borderId="4" xfId="1" applyNumberFormat="1" applyFont="1" applyFill="1" applyBorder="1" applyAlignment="1">
      <alignment wrapText="1"/>
    </xf>
    <xf numFmtId="0" fontId="9" fillId="2" borderId="3" xfId="0" applyFont="1" applyFill="1" applyBorder="1" applyAlignment="1">
      <alignment horizontal="center" vertical="center" wrapText="1"/>
    </xf>
    <xf numFmtId="41" fontId="9" fillId="2" borderId="4" xfId="0" applyNumberFormat="1" applyFont="1" applyFill="1" applyBorder="1" applyAlignment="1">
      <alignment horizontal="center" vertical="center" wrapText="1"/>
    </xf>
    <xf numFmtId="41" fontId="31" fillId="2" borderId="4" xfId="0" applyNumberFormat="1" applyFont="1" applyFill="1" applyBorder="1" applyAlignment="1">
      <alignment horizontal="center" vertical="center" wrapText="1"/>
    </xf>
    <xf numFmtId="41" fontId="30" fillId="2" borderId="4" xfId="0" applyNumberFormat="1" applyFont="1" applyFill="1" applyBorder="1" applyAlignment="1">
      <alignment horizontal="center" vertical="center" wrapText="1"/>
    </xf>
    <xf numFmtId="41" fontId="50" fillId="2" borderId="4" xfId="0" applyNumberFormat="1" applyFont="1" applyFill="1" applyBorder="1" applyAlignment="1">
      <alignment horizontal="center" vertical="center" wrapText="1"/>
    </xf>
    <xf numFmtId="41" fontId="9" fillId="2" borderId="5" xfId="0" applyNumberFormat="1" applyFont="1" applyFill="1" applyBorder="1" applyAlignment="1">
      <alignment horizontal="center" vertical="center" wrapText="1"/>
    </xf>
    <xf numFmtId="0" fontId="32" fillId="2" borderId="0" xfId="0" applyFont="1" applyFill="1" applyAlignment="1">
      <alignment wrapText="1"/>
    </xf>
    <xf numFmtId="0" fontId="3" fillId="2" borderId="0" xfId="0" applyFont="1" applyFill="1" applyBorder="1" applyAlignment="1">
      <alignment vertical="center" wrapText="1"/>
    </xf>
    <xf numFmtId="41" fontId="29" fillId="2" borderId="0" xfId="0" applyNumberFormat="1" applyFont="1" applyFill="1" applyAlignment="1">
      <alignment wrapText="1"/>
    </xf>
    <xf numFmtId="164" fontId="41" fillId="2" borderId="4" xfId="1" applyNumberFormat="1" applyFont="1" applyFill="1" applyBorder="1" applyAlignment="1">
      <alignment horizontal="center" vertical="center" wrapText="1"/>
    </xf>
    <xf numFmtId="0" fontId="3" fillId="2" borderId="0" xfId="0" applyFont="1" applyFill="1" applyAlignment="1">
      <alignment wrapText="1"/>
    </xf>
    <xf numFmtId="0" fontId="6" fillId="2" borderId="0" xfId="0" applyFont="1" applyFill="1" applyAlignment="1">
      <alignment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xf>
    <xf numFmtId="0" fontId="39" fillId="2" borderId="4" xfId="0" applyFont="1" applyFill="1" applyBorder="1" applyAlignment="1">
      <alignment wrapText="1"/>
    </xf>
    <xf numFmtId="0" fontId="3" fillId="2" borderId="5" xfId="0" applyFont="1" applyFill="1" applyBorder="1" applyAlignment="1">
      <alignment wrapText="1"/>
    </xf>
    <xf numFmtId="0" fontId="6" fillId="2" borderId="0" xfId="0" applyFont="1" applyFill="1" applyAlignment="1">
      <alignment wrapText="1"/>
    </xf>
    <xf numFmtId="0" fontId="3" fillId="2" borderId="0" xfId="0" applyFont="1" applyFill="1" applyAlignment="1">
      <alignment wrapText="1"/>
    </xf>
    <xf numFmtId="41" fontId="10" fillId="2" borderId="5" xfId="0" applyNumberFormat="1" applyFont="1" applyFill="1" applyBorder="1" applyAlignment="1">
      <alignment horizontal="center" vertical="center" wrapText="1"/>
    </xf>
    <xf numFmtId="0" fontId="53" fillId="2" borderId="0" xfId="0" applyFont="1" applyFill="1" applyAlignment="1">
      <alignment horizontal="center" vertical="center"/>
    </xf>
    <xf numFmtId="0" fontId="43" fillId="3" borderId="4" xfId="0" applyFont="1" applyFill="1" applyBorder="1" applyAlignment="1">
      <alignment horizontal="left" vertical="center" wrapText="1"/>
    </xf>
    <xf numFmtId="41" fontId="52" fillId="3" borderId="4" xfId="0" applyNumberFormat="1" applyFont="1" applyFill="1" applyBorder="1" applyAlignment="1">
      <alignment horizontal="center" vertical="center" wrapText="1"/>
    </xf>
    <xf numFmtId="41" fontId="43" fillId="3" borderId="4" xfId="0" applyNumberFormat="1" applyFont="1" applyFill="1" applyBorder="1" applyAlignment="1">
      <alignment horizontal="center" vertical="center" wrapText="1"/>
    </xf>
    <xf numFmtId="0" fontId="14" fillId="2" borderId="2" xfId="0" applyFont="1" applyFill="1" applyBorder="1" applyAlignment="1">
      <alignment wrapText="1"/>
    </xf>
    <xf numFmtId="0" fontId="6" fillId="2" borderId="2" xfId="0" applyFont="1" applyFill="1" applyBorder="1" applyAlignment="1">
      <alignment wrapText="1"/>
    </xf>
    <xf numFmtId="0" fontId="42" fillId="2" borderId="2" xfId="0" applyFont="1" applyFill="1" applyBorder="1" applyAlignment="1">
      <alignment wrapText="1"/>
    </xf>
    <xf numFmtId="0" fontId="14" fillId="2" borderId="4" xfId="0" applyFont="1" applyFill="1" applyBorder="1" applyAlignment="1">
      <alignment wrapText="1"/>
    </xf>
    <xf numFmtId="0" fontId="42" fillId="2" borderId="4" xfId="0" applyFont="1" applyFill="1" applyBorder="1" applyAlignment="1">
      <alignment wrapText="1"/>
    </xf>
    <xf numFmtId="0" fontId="6" fillId="2" borderId="5" xfId="0" applyFont="1" applyFill="1" applyBorder="1" applyAlignment="1">
      <alignment wrapText="1"/>
    </xf>
    <xf numFmtId="9" fontId="42" fillId="2" borderId="4" xfId="1" applyNumberFormat="1" applyFont="1" applyFill="1" applyBorder="1" applyAlignment="1">
      <alignment wrapText="1"/>
    </xf>
    <xf numFmtId="164" fontId="42" fillId="2" borderId="4" xfId="1" applyNumberFormat="1" applyFont="1" applyFill="1" applyBorder="1" applyAlignment="1">
      <alignment wrapText="1"/>
    </xf>
    <xf numFmtId="164" fontId="6" fillId="2" borderId="4" xfId="0" applyNumberFormat="1" applyFont="1" applyFill="1" applyBorder="1" applyAlignment="1">
      <alignment wrapText="1"/>
    </xf>
    <xf numFmtId="43" fontId="7" fillId="2" borderId="4" xfId="1" applyFont="1" applyFill="1" applyBorder="1" applyAlignment="1">
      <alignment horizontal="center" vertical="center" wrapText="1"/>
    </xf>
    <xf numFmtId="41" fontId="26" fillId="2" borderId="4" xfId="0" applyNumberFormat="1" applyFont="1" applyFill="1" applyBorder="1" applyAlignment="1">
      <alignment wrapText="1"/>
    </xf>
    <xf numFmtId="165" fontId="6" fillId="2" borderId="4" xfId="1" applyNumberFormat="1" applyFont="1" applyFill="1" applyBorder="1" applyAlignment="1">
      <alignment wrapText="1"/>
    </xf>
    <xf numFmtId="166" fontId="6" fillId="2" borderId="4" xfId="0" applyNumberFormat="1" applyFont="1" applyFill="1" applyBorder="1" applyAlignment="1">
      <alignment wrapText="1"/>
    </xf>
    <xf numFmtId="43" fontId="10" fillId="2" borderId="4" xfId="1" applyFont="1" applyFill="1" applyBorder="1" applyAlignment="1">
      <alignment horizontal="center" vertical="center" wrapText="1"/>
    </xf>
    <xf numFmtId="41" fontId="27" fillId="2" borderId="4" xfId="0" applyNumberFormat="1" applyFont="1" applyFill="1" applyBorder="1" applyAlignment="1">
      <alignment wrapText="1"/>
    </xf>
    <xf numFmtId="0" fontId="28" fillId="2" borderId="4" xfId="0" applyFont="1" applyFill="1" applyBorder="1" applyAlignment="1">
      <alignment wrapText="1"/>
    </xf>
    <xf numFmtId="0" fontId="44" fillId="2" borderId="4" xfId="0" applyFont="1" applyFill="1" applyBorder="1" applyAlignment="1">
      <alignment wrapText="1"/>
    </xf>
    <xf numFmtId="0" fontId="28" fillId="2" borderId="5" xfId="0" applyFont="1" applyFill="1" applyBorder="1" applyAlignment="1">
      <alignment wrapText="1"/>
    </xf>
    <xf numFmtId="41" fontId="26" fillId="2" borderId="4" xfId="1" applyNumberFormat="1" applyFont="1" applyFill="1" applyBorder="1" applyAlignment="1">
      <alignment vertical="center"/>
    </xf>
    <xf numFmtId="0" fontId="29" fillId="2" borderId="4" xfId="0" applyFont="1" applyFill="1" applyBorder="1" applyAlignment="1">
      <alignment wrapText="1"/>
    </xf>
    <xf numFmtId="0" fontId="45" fillId="2" borderId="4" xfId="0" applyFont="1" applyFill="1" applyBorder="1" applyAlignment="1">
      <alignment wrapText="1"/>
    </xf>
    <xf numFmtId="0" fontId="29" fillId="2" borderId="5" xfId="0" applyFont="1" applyFill="1" applyBorder="1" applyAlignment="1">
      <alignment wrapText="1"/>
    </xf>
    <xf numFmtId="0" fontId="32" fillId="2" borderId="5" xfId="0" applyFont="1" applyFill="1" applyBorder="1" applyAlignment="1">
      <alignment wrapText="1"/>
    </xf>
    <xf numFmtId="0" fontId="34" fillId="2" borderId="4" xfId="0" applyFont="1" applyFill="1" applyBorder="1" applyAlignment="1">
      <alignment wrapText="1"/>
    </xf>
    <xf numFmtId="0" fontId="47" fillId="2" borderId="4" xfId="0" applyFont="1" applyFill="1" applyBorder="1" applyAlignment="1">
      <alignment wrapText="1"/>
    </xf>
    <xf numFmtId="0" fontId="34" fillId="2" borderId="5" xfId="0" applyFont="1" applyFill="1" applyBorder="1" applyAlignment="1">
      <alignment wrapText="1"/>
    </xf>
    <xf numFmtId="41" fontId="5" fillId="2" borderId="4" xfId="0" applyNumberFormat="1" applyFont="1" applyFill="1" applyBorder="1" applyAlignment="1">
      <alignment horizontal="center" vertical="center" wrapText="1"/>
    </xf>
    <xf numFmtId="41" fontId="42" fillId="2" borderId="4" xfId="0" applyNumberFormat="1" applyFont="1" applyFill="1" applyBorder="1" applyAlignment="1">
      <alignment wrapText="1"/>
    </xf>
    <xf numFmtId="41" fontId="6" fillId="2" borderId="4" xfId="0" applyNumberFormat="1" applyFont="1" applyFill="1" applyBorder="1" applyAlignment="1">
      <alignment wrapText="1"/>
    </xf>
    <xf numFmtId="41" fontId="27" fillId="2" borderId="4" xfId="0" applyNumberFormat="1" applyFont="1" applyFill="1" applyBorder="1" applyAlignment="1">
      <alignment horizontal="center" vertical="center" wrapText="1"/>
    </xf>
    <xf numFmtId="41" fontId="39" fillId="2" borderId="4" xfId="0" applyNumberFormat="1" applyFont="1" applyFill="1" applyBorder="1" applyAlignment="1">
      <alignment wrapText="1"/>
    </xf>
    <xf numFmtId="41" fontId="3" fillId="2" borderId="4" xfId="0" applyNumberFormat="1" applyFont="1" applyFill="1" applyBorder="1" applyAlignment="1">
      <alignment vertical="center" wrapText="1"/>
    </xf>
    <xf numFmtId="164" fontId="34" fillId="2" borderId="5" xfId="1" applyNumberFormat="1" applyFont="1" applyFill="1" applyBorder="1" applyAlignment="1">
      <alignment wrapText="1"/>
    </xf>
    <xf numFmtId="41" fontId="36" fillId="2" borderId="4" xfId="0" applyNumberFormat="1" applyFont="1" applyFill="1" applyBorder="1" applyAlignment="1">
      <alignment horizontal="center" vertical="center" wrapText="1"/>
    </xf>
    <xf numFmtId="0" fontId="37" fillId="2" borderId="5" xfId="0" applyFont="1" applyFill="1" applyBorder="1" applyAlignment="1">
      <alignment wrapText="1"/>
    </xf>
    <xf numFmtId="41" fontId="52" fillId="3" borderId="5" xfId="0"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2" fillId="2" borderId="0" xfId="0" applyFont="1" applyFill="1" applyBorder="1" applyAlignment="1">
      <alignment wrapText="1"/>
    </xf>
    <xf numFmtId="41" fontId="41" fillId="2" borderId="0" xfId="0" applyNumberFormat="1" applyFont="1" applyFill="1" applyBorder="1" applyAlignment="1">
      <alignment horizontal="center" vertical="center" wrapText="1"/>
    </xf>
    <xf numFmtId="0" fontId="44" fillId="2" borderId="0" xfId="0" applyFont="1" applyFill="1" applyBorder="1" applyAlignment="1">
      <alignment wrapText="1"/>
    </xf>
    <xf numFmtId="0" fontId="45" fillId="2" borderId="0" xfId="0" applyFont="1" applyFill="1" applyBorder="1" applyAlignment="1">
      <alignment wrapText="1"/>
    </xf>
    <xf numFmtId="0" fontId="46" fillId="2" borderId="0" xfId="0" applyFont="1" applyFill="1" applyBorder="1" applyAlignment="1">
      <alignment wrapText="1"/>
    </xf>
    <xf numFmtId="41" fontId="54" fillId="3" borderId="0" xfId="0" applyNumberFormat="1" applyFont="1" applyFill="1" applyBorder="1" applyAlignment="1">
      <alignment horizontal="center" vertical="center" wrapText="1"/>
    </xf>
    <xf numFmtId="0" fontId="47" fillId="2" borderId="0" xfId="0" applyFont="1" applyFill="1" applyBorder="1" applyAlignment="1">
      <alignment wrapText="1"/>
    </xf>
    <xf numFmtId="41" fontId="42" fillId="2" borderId="0" xfId="0" applyNumberFormat="1" applyFont="1" applyFill="1" applyBorder="1" applyAlignment="1">
      <alignment wrapText="1"/>
    </xf>
    <xf numFmtId="41" fontId="50" fillId="2" borderId="0" xfId="0" applyNumberFormat="1" applyFont="1" applyFill="1" applyBorder="1" applyAlignment="1">
      <alignment horizontal="center" vertical="center" wrapText="1"/>
    </xf>
    <xf numFmtId="0" fontId="39" fillId="2" borderId="0" xfId="0" applyFont="1" applyFill="1" applyBorder="1" applyAlignment="1">
      <alignment wrapText="1"/>
    </xf>
    <xf numFmtId="164" fontId="47" fillId="2" borderId="0" xfId="1" applyNumberFormat="1" applyFont="1" applyFill="1" applyBorder="1" applyAlignment="1">
      <alignment wrapText="1"/>
    </xf>
    <xf numFmtId="0" fontId="48" fillId="2" borderId="0" xfId="0" applyFont="1" applyFill="1" applyBorder="1" applyAlignment="1">
      <alignment wrapText="1"/>
    </xf>
    <xf numFmtId="0" fontId="39" fillId="2" borderId="0" xfId="0" applyFont="1" applyFill="1" applyBorder="1" applyAlignment="1">
      <alignment vertical="center" wrapText="1"/>
    </xf>
    <xf numFmtId="0" fontId="3" fillId="2" borderId="3" xfId="0" applyFont="1" applyFill="1" applyBorder="1" applyAlignment="1">
      <alignment horizontal="center" vertical="center" wrapText="1"/>
    </xf>
    <xf numFmtId="41" fontId="39" fillId="2" borderId="0" xfId="0" applyNumberFormat="1" applyFont="1" applyFill="1" applyBorder="1" applyAlignment="1">
      <alignment wrapText="1"/>
    </xf>
    <xf numFmtId="0" fontId="56" fillId="2" borderId="0" xfId="0" applyFont="1" applyFill="1" applyAlignment="1">
      <alignment horizontal="center" vertical="center"/>
    </xf>
    <xf numFmtId="41" fontId="57" fillId="2" borderId="4" xfId="0" applyNumberFormat="1" applyFont="1" applyFill="1" applyBorder="1" applyAlignment="1">
      <alignment horizontal="center" vertical="center" wrapText="1"/>
    </xf>
    <xf numFmtId="0" fontId="41" fillId="2" borderId="4" xfId="0" applyFont="1" applyFill="1" applyBorder="1" applyAlignment="1">
      <alignment wrapText="1"/>
    </xf>
    <xf numFmtId="0" fontId="51" fillId="2" borderId="4" xfId="0" applyFont="1" applyFill="1" applyBorder="1" applyAlignment="1">
      <alignment wrapText="1"/>
    </xf>
    <xf numFmtId="0" fontId="55" fillId="2" borderId="0" xfId="0" applyFont="1" applyFill="1" applyAlignment="1">
      <alignment wrapText="1"/>
    </xf>
    <xf numFmtId="0" fontId="53" fillId="2" borderId="0" xfId="0" applyFont="1" applyFill="1" applyAlignment="1">
      <alignment horizontal="center" vertical="center"/>
    </xf>
    <xf numFmtId="0" fontId="4" fillId="2" borderId="4" xfId="0" applyFont="1" applyFill="1" applyBorder="1" applyAlignment="1">
      <alignment horizontal="center" vertical="center" wrapText="1"/>
    </xf>
    <xf numFmtId="0" fontId="13" fillId="2" borderId="0" xfId="0" applyFont="1" applyFill="1" applyAlignment="1">
      <alignment horizontal="center" vertical="center"/>
    </xf>
    <xf numFmtId="41" fontId="58" fillId="2" borderId="4" xfId="0" applyNumberFormat="1" applyFont="1" applyFill="1" applyBorder="1" applyAlignment="1">
      <alignment horizontal="center" vertical="center" wrapText="1"/>
    </xf>
    <xf numFmtId="41" fontId="52" fillId="2" borderId="4"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41" fontId="3" fillId="2"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41" fontId="4" fillId="2" borderId="7" xfId="0" applyNumberFormat="1" applyFont="1" applyFill="1" applyBorder="1" applyAlignment="1">
      <alignment horizontal="center" vertical="center" wrapText="1"/>
    </xf>
    <xf numFmtId="164" fontId="39" fillId="2" borderId="7" xfId="1" applyNumberFormat="1" applyFont="1" applyFill="1" applyBorder="1" applyAlignment="1">
      <alignment vertical="center" wrapText="1"/>
    </xf>
    <xf numFmtId="0" fontId="39" fillId="2" borderId="7" xfId="0" applyFont="1" applyFill="1" applyBorder="1" applyAlignment="1">
      <alignment vertical="center" wrapText="1"/>
    </xf>
    <xf numFmtId="164" fontId="3" fillId="2" borderId="7" xfId="1" applyNumberFormat="1" applyFont="1" applyFill="1" applyBorder="1" applyAlignment="1">
      <alignment horizontal="center" vertical="center" wrapText="1"/>
    </xf>
    <xf numFmtId="164" fontId="39" fillId="2" borderId="7" xfId="1" applyNumberFormat="1" applyFont="1" applyFill="1" applyBorder="1" applyAlignment="1">
      <alignment horizontal="center" vertical="center" wrapText="1"/>
    </xf>
    <xf numFmtId="41" fontId="39" fillId="2" borderId="7" xfId="0" applyNumberFormat="1" applyFont="1" applyFill="1" applyBorder="1" applyAlignment="1">
      <alignment horizontal="center" vertical="center" wrapText="1"/>
    </xf>
    <xf numFmtId="164" fontId="39" fillId="2" borderId="7" xfId="0" applyNumberFormat="1" applyFont="1" applyFill="1" applyBorder="1" applyAlignment="1">
      <alignment vertical="center" wrapText="1"/>
    </xf>
    <xf numFmtId="0" fontId="3" fillId="2" borderId="8" xfId="0" applyFont="1" applyFill="1" applyBorder="1" applyAlignment="1">
      <alignment vertical="center" wrapText="1"/>
    </xf>
    <xf numFmtId="0" fontId="53" fillId="2" borderId="0" xfId="0" applyFont="1" applyFill="1" applyAlignment="1">
      <alignment horizontal="center" vertical="center"/>
    </xf>
    <xf numFmtId="0" fontId="3" fillId="2" borderId="0" xfId="0" applyFont="1" applyFill="1" applyAlignment="1">
      <alignment wrapText="1"/>
    </xf>
    <xf numFmtId="41" fontId="7" fillId="2" borderId="2" xfId="0" applyNumberFormat="1" applyFont="1" applyFill="1" applyBorder="1" applyAlignment="1">
      <alignment horizontal="center" vertical="center" wrapText="1"/>
    </xf>
    <xf numFmtId="41" fontId="7" fillId="2" borderId="4" xfId="0" applyNumberFormat="1" applyFont="1" applyFill="1" applyBorder="1" applyAlignment="1">
      <alignment horizontal="center" vertical="center" wrapText="1"/>
    </xf>
    <xf numFmtId="0" fontId="3" fillId="2" borderId="4" xfId="0" applyFont="1" applyFill="1" applyBorder="1" applyAlignment="1">
      <alignment wrapText="1"/>
    </xf>
    <xf numFmtId="41" fontId="41" fillId="2" borderId="4" xfId="0" applyNumberFormat="1" applyFont="1" applyFill="1" applyBorder="1" applyAlignment="1">
      <alignment horizontal="center" vertical="center" wrapText="1"/>
    </xf>
    <xf numFmtId="41" fontId="40"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4" xfId="0" applyFont="1" applyFill="1" applyBorder="1" applyAlignment="1">
      <alignment wrapText="1"/>
    </xf>
    <xf numFmtId="41" fontId="21" fillId="2" borderId="4" xfId="0" applyNumberFormat="1" applyFont="1" applyFill="1" applyBorder="1" applyAlignment="1">
      <alignment horizontal="center" vertical="center" wrapText="1"/>
    </xf>
    <xf numFmtId="0" fontId="22" fillId="2" borderId="4" xfId="0" applyFont="1" applyFill="1" applyBorder="1" applyAlignment="1">
      <alignment wrapText="1"/>
    </xf>
    <xf numFmtId="41" fontId="21" fillId="2" borderId="2" xfId="0" applyNumberFormat="1" applyFont="1" applyFill="1" applyBorder="1" applyAlignment="1">
      <alignment horizontal="center" vertical="center" wrapText="1"/>
    </xf>
    <xf numFmtId="41" fontId="7" fillId="2" borderId="3" xfId="0" applyNumberFormat="1" applyFont="1" applyFill="1" applyBorder="1" applyAlignment="1">
      <alignment horizontal="center" vertical="center" wrapText="1"/>
    </xf>
    <xf numFmtId="0" fontId="3" fillId="2" borderId="4" xfId="0" applyFont="1" applyFill="1" applyBorder="1" applyAlignment="1">
      <alignment horizont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41" fontId="10" fillId="2" borderId="4" xfId="0" applyNumberFormat="1" applyFont="1" applyFill="1" applyBorder="1" applyAlignment="1">
      <alignment horizontal="center" vertical="center" wrapText="1"/>
    </xf>
    <xf numFmtId="41" fontId="41" fillId="2" borderId="4" xfId="0" applyNumberFormat="1" applyFont="1" applyFill="1" applyBorder="1" applyAlignment="1">
      <alignment wrapText="1"/>
    </xf>
    <xf numFmtId="0" fontId="14" fillId="2" borderId="5" xfId="0" applyFont="1" applyFill="1" applyBorder="1" applyAlignment="1">
      <alignment horizontal="center" wrapText="1"/>
    </xf>
    <xf numFmtId="0" fontId="2" fillId="2" borderId="0" xfId="0" applyFont="1" applyFill="1" applyAlignment="1">
      <alignment horizontal="center"/>
    </xf>
    <xf numFmtId="0" fontId="15" fillId="2" borderId="12" xfId="0" applyFont="1" applyFill="1" applyBorder="1" applyAlignment="1">
      <alignment horizont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41" fontId="7" fillId="2" borderId="2" xfId="0" applyNumberFormat="1" applyFont="1" applyFill="1" applyBorder="1" applyAlignment="1">
      <alignment horizontal="center" vertical="center" wrapText="1"/>
    </xf>
    <xf numFmtId="41" fontId="7" fillId="2" borderId="4" xfId="0" applyNumberFormat="1" applyFont="1" applyFill="1" applyBorder="1" applyAlignment="1">
      <alignment horizontal="center" vertical="center" wrapText="1"/>
    </xf>
    <xf numFmtId="0" fontId="3" fillId="2" borderId="4" xfId="0" applyFont="1" applyFill="1" applyBorder="1" applyAlignment="1">
      <alignment wrapText="1"/>
    </xf>
    <xf numFmtId="41" fontId="41" fillId="2" borderId="4" xfId="0" applyNumberFormat="1" applyFont="1" applyFill="1" applyBorder="1" applyAlignment="1">
      <alignment horizontal="center" vertical="center" wrapText="1"/>
    </xf>
    <xf numFmtId="41" fontId="40"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41" fontId="40" fillId="2" borderId="2" xfId="0" applyNumberFormat="1" applyFont="1" applyFill="1" applyBorder="1" applyAlignment="1">
      <alignment horizontal="center" vertical="center" wrapText="1"/>
    </xf>
    <xf numFmtId="0" fontId="6" fillId="2" borderId="4" xfId="0" applyFont="1" applyFill="1" applyBorder="1" applyAlignment="1">
      <alignment wrapText="1"/>
    </xf>
    <xf numFmtId="41" fontId="21" fillId="2" borderId="4" xfId="0" applyNumberFormat="1" applyFont="1" applyFill="1" applyBorder="1" applyAlignment="1">
      <alignment horizontal="center" vertical="center" wrapText="1"/>
    </xf>
    <xf numFmtId="0" fontId="22" fillId="2" borderId="4" xfId="0" applyFont="1" applyFill="1" applyBorder="1" applyAlignment="1">
      <alignment wrapText="1"/>
    </xf>
    <xf numFmtId="41" fontId="21" fillId="2" borderId="2" xfId="0" applyNumberFormat="1" applyFont="1" applyFill="1" applyBorder="1" applyAlignment="1">
      <alignment horizontal="center" vertical="center" wrapText="1"/>
    </xf>
    <xf numFmtId="0" fontId="22" fillId="2" borderId="2" xfId="0" applyFont="1" applyFill="1" applyBorder="1" applyAlignment="1">
      <alignment wrapText="1"/>
    </xf>
    <xf numFmtId="0" fontId="19" fillId="2" borderId="0" xfId="0" applyFont="1" applyFill="1" applyAlignment="1">
      <alignment horizontal="center"/>
    </xf>
    <xf numFmtId="0" fontId="3" fillId="2" borderId="0" xfId="0" applyFont="1" applyFill="1" applyAlignment="1">
      <alignment wrapText="1"/>
    </xf>
    <xf numFmtId="41" fontId="7" fillId="2" borderId="1" xfId="0" applyNumberFormat="1" applyFont="1" applyFill="1" applyBorder="1" applyAlignment="1">
      <alignment horizontal="center" vertical="center" wrapText="1"/>
    </xf>
    <xf numFmtId="41" fontId="7" fillId="2" borderId="3" xfId="0" applyNumberFormat="1" applyFont="1" applyFill="1" applyBorder="1" applyAlignment="1">
      <alignment horizontal="center" vertical="center" wrapText="1"/>
    </xf>
    <xf numFmtId="0" fontId="3" fillId="2" borderId="3" xfId="0" applyFont="1" applyFill="1" applyBorder="1" applyAlignment="1">
      <alignment wrapText="1"/>
    </xf>
    <xf numFmtId="0" fontId="3" fillId="2" borderId="4" xfId="0" applyFont="1" applyFill="1" applyBorder="1" applyAlignment="1">
      <alignment horizontal="center" wrapText="1"/>
    </xf>
    <xf numFmtId="41" fontId="3" fillId="2" borderId="0" xfId="0" applyNumberFormat="1" applyFont="1" applyFill="1" applyBorder="1" applyAlignment="1">
      <alignment horizontal="right"/>
    </xf>
    <xf numFmtId="0" fontId="3" fillId="2" borderId="0" xfId="0" applyFont="1" applyFill="1" applyBorder="1" applyAlignment="1">
      <alignment horizontal="right" wrapText="1"/>
    </xf>
    <xf numFmtId="0" fontId="3" fillId="2" borderId="2" xfId="0" applyFont="1" applyFill="1" applyBorder="1" applyAlignment="1">
      <alignment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7" fillId="2" borderId="0" xfId="0" applyFont="1" applyFill="1" applyAlignment="1">
      <alignment horizontal="center" wrapText="1"/>
    </xf>
    <xf numFmtId="41" fontId="40" fillId="2" borderId="4" xfId="0" applyNumberFormat="1" applyFont="1" applyFill="1" applyBorder="1" applyAlignment="1">
      <alignment horizontal="center" vertical="center"/>
    </xf>
    <xf numFmtId="0" fontId="20" fillId="2" borderId="0" xfId="0" applyFont="1" applyFill="1" applyAlignment="1">
      <alignment horizontal="right"/>
    </xf>
    <xf numFmtId="41" fontId="40" fillId="2" borderId="2" xfId="0" applyNumberFormat="1" applyFont="1" applyFill="1" applyBorder="1" applyAlignment="1">
      <alignment horizontal="center" vertical="center"/>
    </xf>
    <xf numFmtId="41" fontId="10" fillId="2" borderId="4" xfId="0" applyNumberFormat="1" applyFont="1" applyFill="1" applyBorder="1" applyAlignment="1">
      <alignment horizontal="center" vertical="center" wrapText="1"/>
    </xf>
    <xf numFmtId="0" fontId="59" fillId="2" borderId="0" xfId="0" applyFont="1" applyFill="1" applyAlignment="1">
      <alignment horizontal="center" vertical="center"/>
    </xf>
    <xf numFmtId="0" fontId="53" fillId="2" borderId="0" xfId="0" applyFont="1" applyFill="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HUONG/ke%20hoach/KH%202020/Dong%20quyen/Bieu%20mau/Bo%20TC/Bieu%20mau%2009%20-%20mau%20bieu%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HUONG/ke%20hoach/KH%202020/Bieu%20mau/Bo%20TC/Bieu%20mau%2009%20-%20mau%20bieu%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2">
          <cell r="BT12">
            <v>927778</v>
          </cell>
        </row>
        <row r="34">
          <cell r="BS34">
            <v>49200</v>
          </cell>
        </row>
        <row r="38">
          <cell r="BS38">
            <v>40200</v>
          </cell>
        </row>
        <row r="43">
          <cell r="AR43">
            <v>50650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2">
          <cell r="BT12">
            <v>895985</v>
          </cell>
        </row>
        <row r="39">
          <cell r="BS39">
            <v>36500</v>
          </cell>
        </row>
        <row r="42">
          <cell r="BS42">
            <v>15300</v>
          </cell>
        </row>
        <row r="43">
          <cell r="BS43">
            <v>15288</v>
          </cell>
        </row>
        <row r="44">
          <cell r="BS44">
            <v>15300</v>
          </cell>
        </row>
        <row r="45">
          <cell r="BS45">
            <v>15102</v>
          </cell>
        </row>
        <row r="46">
          <cell r="BS46">
            <v>15300</v>
          </cell>
        </row>
        <row r="63">
          <cell r="BS63">
            <v>57189</v>
          </cell>
        </row>
        <row r="65">
          <cell r="BS65">
            <v>3300</v>
          </cell>
        </row>
        <row r="73">
          <cell r="BS73">
            <v>20437</v>
          </cell>
        </row>
        <row r="91">
          <cell r="BS91">
            <v>2000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X69"/>
  <sheetViews>
    <sheetView tabSelected="1" zoomScale="55" zoomScaleNormal="55" workbookViewId="0">
      <pane xSplit="2" ySplit="12" topLeftCell="E13" activePane="bottomRight" state="frozen"/>
      <selection pane="topRight" activeCell="C1" sqref="C1"/>
      <selection pane="bottomLeft" activeCell="A16" sqref="A16"/>
      <selection pane="bottomRight" activeCell="FW4" sqref="FW4"/>
    </sheetView>
  </sheetViews>
  <sheetFormatPr defaultRowHeight="15" x14ac:dyDescent="0.25"/>
  <cols>
    <col min="1" max="1" width="4.140625" style="91" customWidth="1"/>
    <col min="2" max="2" width="36.85546875" style="91" customWidth="1"/>
    <col min="3" max="3" width="8" style="56" hidden="1" customWidth="1"/>
    <col min="4" max="4" width="9.85546875" style="56" hidden="1" customWidth="1"/>
    <col min="5" max="5" width="9.140625" style="56" customWidth="1"/>
    <col min="6" max="6" width="8.5703125" style="56" hidden="1" customWidth="1"/>
    <col min="7" max="7" width="9.85546875" style="56" hidden="1" customWidth="1"/>
    <col min="8" max="9" width="8.42578125" style="56" hidden="1" customWidth="1"/>
    <col min="10" max="10" width="9.140625" style="56" hidden="1" customWidth="1"/>
    <col min="11" max="11" width="6.5703125" style="56" hidden="1" customWidth="1"/>
    <col min="12" max="12" width="9.5703125" style="91" hidden="1" customWidth="1"/>
    <col min="13" max="14" width="7.7109375" style="91" hidden="1" customWidth="1"/>
    <col min="15" max="17" width="8.140625" style="91" hidden="1" customWidth="1"/>
    <col min="18" max="18" width="8.5703125" style="91" hidden="1" customWidth="1"/>
    <col min="19" max="19" width="8.7109375" style="91" hidden="1" customWidth="1"/>
    <col min="20" max="21" width="8.140625" style="91" hidden="1" customWidth="1"/>
    <col min="22" max="22" width="8.7109375" style="91" hidden="1" customWidth="1"/>
    <col min="23" max="26" width="0" style="91" hidden="1" customWidth="1"/>
    <col min="27" max="27" width="4.140625" style="91" hidden="1" customWidth="1"/>
    <col min="28" max="28" width="8.140625" style="91" hidden="1" customWidth="1"/>
    <col min="29" max="29" width="9" style="91" hidden="1" customWidth="1"/>
    <col min="30" max="30" width="8.140625" style="91" hidden="1" customWidth="1"/>
    <col min="31" max="31" width="6.140625" style="91" hidden="1" customWidth="1"/>
    <col min="32" max="32" width="0.140625" style="91" hidden="1" customWidth="1"/>
    <col min="33" max="33" width="9" style="91" hidden="1" customWidth="1"/>
    <col min="34" max="34" width="8.42578125" style="91" hidden="1" customWidth="1"/>
    <col min="35" max="35" width="9" style="14" hidden="1" customWidth="1"/>
    <col min="36" max="36" width="7.85546875" style="14" hidden="1" customWidth="1"/>
    <col min="37" max="37" width="10.140625" style="14" hidden="1" customWidth="1"/>
    <col min="38" max="39" width="9.85546875" style="14" hidden="1" customWidth="1"/>
    <col min="40" max="40" width="8.85546875" style="14" hidden="1" customWidth="1"/>
    <col min="41" max="42" width="9.140625" style="14" hidden="1" customWidth="1"/>
    <col min="43" max="43" width="9.85546875" style="14" hidden="1" customWidth="1"/>
    <col min="44" max="44" width="10.5703125" style="14" hidden="1" customWidth="1"/>
    <col min="45" max="45" width="8.7109375" style="159" hidden="1" customWidth="1"/>
    <col min="46" max="46" width="7.28515625" style="159" hidden="1" customWidth="1"/>
    <col min="47" max="47" width="9.85546875" style="91" hidden="1" customWidth="1"/>
    <col min="48" max="49" width="7.5703125" style="91" hidden="1" customWidth="1"/>
    <col min="50" max="50" width="7.85546875" style="65" hidden="1" customWidth="1"/>
    <col min="51" max="51" width="8.42578125" style="65" hidden="1" customWidth="1"/>
    <col min="52" max="52" width="9" style="65" hidden="1" customWidth="1"/>
    <col min="53" max="53" width="8.42578125" style="65" hidden="1" customWidth="1"/>
    <col min="54" max="54" width="7" style="65" hidden="1" customWidth="1"/>
    <col min="55" max="55" width="8.42578125" style="65" hidden="1" customWidth="1"/>
    <col min="56" max="56" width="7.85546875" style="65" hidden="1" customWidth="1"/>
    <col min="57" max="57" width="8.42578125" style="65" hidden="1" customWidth="1"/>
    <col min="58" max="58" width="8" style="65" hidden="1" customWidth="1"/>
    <col min="59" max="59" width="9" style="91" hidden="1" customWidth="1"/>
    <col min="60" max="60" width="9.28515625" style="91" customWidth="1"/>
    <col min="61" max="61" width="6.5703125" style="91" customWidth="1"/>
    <col min="62" max="62" width="6.42578125" style="91" customWidth="1"/>
    <col min="63" max="63" width="8.42578125" style="6" hidden="1" customWidth="1"/>
    <col min="64" max="65" width="7.7109375" style="6" hidden="1" customWidth="1"/>
    <col min="66" max="66" width="8.7109375" style="91" hidden="1" customWidth="1"/>
    <col min="67" max="67" width="0" style="91" hidden="1" customWidth="1"/>
    <col min="68" max="68" width="7.140625" style="91" hidden="1" customWidth="1"/>
    <col min="69" max="69" width="6.7109375" style="91" hidden="1" customWidth="1"/>
    <col min="70" max="70" width="0" style="91" hidden="1" customWidth="1"/>
    <col min="71" max="71" width="6.140625" style="91" hidden="1" customWidth="1"/>
    <col min="72" max="72" width="10.140625" style="91" hidden="1" customWidth="1"/>
    <col min="73" max="73" width="9" style="91" hidden="1" customWidth="1"/>
    <col min="74" max="74" width="0" style="91" hidden="1" customWidth="1"/>
    <col min="75" max="75" width="7.140625" style="91" hidden="1" customWidth="1"/>
    <col min="76" max="76" width="7.5703125" style="91" hidden="1" customWidth="1"/>
    <col min="77" max="77" width="0" style="6" hidden="1" customWidth="1"/>
    <col min="78" max="78" width="9.7109375" style="91" hidden="1" customWidth="1"/>
    <col min="79" max="79" width="10" style="91" hidden="1" customWidth="1"/>
    <col min="80" max="81" width="0" style="91" hidden="1" customWidth="1"/>
    <col min="82" max="82" width="0.140625" style="91" hidden="1" customWidth="1"/>
    <col min="83" max="84" width="8.42578125" style="91" hidden="1" customWidth="1"/>
    <col min="85" max="85" width="5.42578125" style="91" hidden="1" customWidth="1"/>
    <col min="86" max="86" width="7.5703125" style="91" hidden="1" customWidth="1"/>
    <col min="87" max="87" width="9.7109375" style="6" hidden="1" customWidth="1"/>
    <col min="88" max="89" width="6.7109375" style="6" hidden="1" customWidth="1"/>
    <col min="90" max="90" width="6.140625" style="91" hidden="1" customWidth="1"/>
    <col min="91" max="91" width="9.85546875" style="91" hidden="1" customWidth="1"/>
    <col min="92" max="108" width="0" style="91" hidden="1" customWidth="1"/>
    <col min="109" max="110" width="8.42578125" style="65" hidden="1" customWidth="1"/>
    <col min="111" max="111" width="7.7109375" style="91" hidden="1" customWidth="1"/>
    <col min="112" max="112" width="9.140625" style="91" hidden="1" customWidth="1"/>
    <col min="113" max="113" width="8.85546875" style="91" hidden="1" customWidth="1"/>
    <col min="114" max="172" width="0" style="91" hidden="1" customWidth="1"/>
    <col min="173" max="173" width="9.140625" style="96" customWidth="1"/>
    <col min="174" max="174" width="6.7109375" style="96" customWidth="1"/>
    <col min="175" max="175" width="6.42578125" style="96" customWidth="1"/>
    <col min="176" max="176" width="6.7109375" style="96" customWidth="1"/>
    <col min="177" max="177" width="7.28515625" style="65" hidden="1" customWidth="1"/>
    <col min="178" max="178" width="12.85546875" style="65" customWidth="1"/>
    <col min="179" max="179" width="6.85546875" style="65" customWidth="1"/>
    <col min="180" max="180" width="8.140625" style="91" customWidth="1"/>
    <col min="181" max="276" width="9.140625" style="91"/>
    <col min="277" max="277" width="4.140625" style="91" customWidth="1"/>
    <col min="278" max="278" width="26.42578125" style="91" customWidth="1"/>
    <col min="279" max="279" width="9.85546875" style="91" customWidth="1"/>
    <col min="280" max="280" width="8" style="91" customWidth="1"/>
    <col min="281" max="281" width="11.5703125" style="91" customWidth="1"/>
    <col min="282" max="282" width="7.42578125" style="91" customWidth="1"/>
    <col min="283" max="283" width="12" style="91" customWidth="1"/>
    <col min="284" max="284" width="7.5703125" style="91" customWidth="1"/>
    <col min="285" max="285" width="7.7109375" style="91" customWidth="1"/>
    <col min="286" max="305" width="0" style="91" hidden="1" customWidth="1"/>
    <col min="306" max="306" width="11" style="91" customWidth="1"/>
    <col min="307" max="307" width="8.7109375" style="91" customWidth="1"/>
    <col min="308" max="308" width="9.42578125" style="91" customWidth="1"/>
    <col min="309" max="309" width="9" style="91" customWidth="1"/>
    <col min="310" max="310" width="7.85546875" style="91" customWidth="1"/>
    <col min="311" max="311" width="10.140625" style="91" customWidth="1"/>
    <col min="312" max="313" width="9.85546875" style="91" customWidth="1"/>
    <col min="314" max="314" width="8.85546875" style="91" customWidth="1"/>
    <col min="315" max="315" width="10" style="91" customWidth="1"/>
    <col min="316" max="316" width="9.5703125" style="91" customWidth="1"/>
    <col min="317" max="317" width="9.85546875" style="91" customWidth="1"/>
    <col min="318" max="318" width="9.5703125" style="91" customWidth="1"/>
    <col min="319" max="319" width="11.5703125" style="91" customWidth="1"/>
    <col min="320" max="323" width="0" style="91" hidden="1" customWidth="1"/>
    <col min="324" max="324" width="9.7109375" style="91" customWidth="1"/>
    <col min="325" max="326" width="7.5703125" style="91" customWidth="1"/>
    <col min="327" max="327" width="7.7109375" style="91" customWidth="1"/>
    <col min="328" max="328" width="8.42578125" style="91" customWidth="1"/>
    <col min="329" max="329" width="7.7109375" style="91" customWidth="1"/>
    <col min="330" max="330" width="8.7109375" style="91" customWidth="1"/>
    <col min="331" max="331" width="0" style="91" hidden="1" customWidth="1"/>
    <col min="332" max="332" width="7.140625" style="91" customWidth="1"/>
    <col min="333" max="333" width="6.7109375" style="91" customWidth="1"/>
    <col min="334" max="334" width="0" style="91" hidden="1" customWidth="1"/>
    <col min="335" max="335" width="6.140625" style="91" customWidth="1"/>
    <col min="336" max="336" width="10.140625" style="91" customWidth="1"/>
    <col min="337" max="337" width="9" style="91" customWidth="1"/>
    <col min="338" max="366" width="0" style="91" hidden="1" customWidth="1"/>
    <col min="367" max="532" width="9.140625" style="91"/>
    <col min="533" max="533" width="4.140625" style="91" customWidth="1"/>
    <col min="534" max="534" width="26.42578125" style="91" customWidth="1"/>
    <col min="535" max="535" width="9.85546875" style="91" customWidth="1"/>
    <col min="536" max="536" width="8" style="91" customWidth="1"/>
    <col min="537" max="537" width="11.5703125" style="91" customWidth="1"/>
    <col min="538" max="538" width="7.42578125" style="91" customWidth="1"/>
    <col min="539" max="539" width="12" style="91" customWidth="1"/>
    <col min="540" max="540" width="7.5703125" style="91" customWidth="1"/>
    <col min="541" max="541" width="7.7109375" style="91" customWidth="1"/>
    <col min="542" max="561" width="0" style="91" hidden="1" customWidth="1"/>
    <col min="562" max="562" width="11" style="91" customWidth="1"/>
    <col min="563" max="563" width="8.7109375" style="91" customWidth="1"/>
    <col min="564" max="564" width="9.42578125" style="91" customWidth="1"/>
    <col min="565" max="565" width="9" style="91" customWidth="1"/>
    <col min="566" max="566" width="7.85546875" style="91" customWidth="1"/>
    <col min="567" max="567" width="10.140625" style="91" customWidth="1"/>
    <col min="568" max="569" width="9.85546875" style="91" customWidth="1"/>
    <col min="570" max="570" width="8.85546875" style="91" customWidth="1"/>
    <col min="571" max="571" width="10" style="91" customWidth="1"/>
    <col min="572" max="572" width="9.5703125" style="91" customWidth="1"/>
    <col min="573" max="573" width="9.85546875" style="91" customWidth="1"/>
    <col min="574" max="574" width="9.5703125" style="91" customWidth="1"/>
    <col min="575" max="575" width="11.5703125" style="91" customWidth="1"/>
    <col min="576" max="579" width="0" style="91" hidden="1" customWidth="1"/>
    <col min="580" max="580" width="9.7109375" style="91" customWidth="1"/>
    <col min="581" max="582" width="7.5703125" style="91" customWidth="1"/>
    <col min="583" max="583" width="7.7109375" style="91" customWidth="1"/>
    <col min="584" max="584" width="8.42578125" style="91" customWidth="1"/>
    <col min="585" max="585" width="7.7109375" style="91" customWidth="1"/>
    <col min="586" max="586" width="8.7109375" style="91" customWidth="1"/>
    <col min="587" max="587" width="0" style="91" hidden="1" customWidth="1"/>
    <col min="588" max="588" width="7.140625" style="91" customWidth="1"/>
    <col min="589" max="589" width="6.7109375" style="91" customWidth="1"/>
    <col min="590" max="590" width="0" style="91" hidden="1" customWidth="1"/>
    <col min="591" max="591" width="6.140625" style="91" customWidth="1"/>
    <col min="592" max="592" width="10.140625" style="91" customWidth="1"/>
    <col min="593" max="593" width="9" style="91" customWidth="1"/>
    <col min="594" max="622" width="0" style="91" hidden="1" customWidth="1"/>
    <col min="623" max="788" width="9.140625" style="91"/>
    <col min="789" max="789" width="4.140625" style="91" customWidth="1"/>
    <col min="790" max="790" width="26.42578125" style="91" customWidth="1"/>
    <col min="791" max="791" width="9.85546875" style="91" customWidth="1"/>
    <col min="792" max="792" width="8" style="91" customWidth="1"/>
    <col min="793" max="793" width="11.5703125" style="91" customWidth="1"/>
    <col min="794" max="794" width="7.42578125" style="91" customWidth="1"/>
    <col min="795" max="795" width="12" style="91" customWidth="1"/>
    <col min="796" max="796" width="7.5703125" style="91" customWidth="1"/>
    <col min="797" max="797" width="7.7109375" style="91" customWidth="1"/>
    <col min="798" max="817" width="0" style="91" hidden="1" customWidth="1"/>
    <col min="818" max="818" width="11" style="91" customWidth="1"/>
    <col min="819" max="819" width="8.7109375" style="91" customWidth="1"/>
    <col min="820" max="820" width="9.42578125" style="91" customWidth="1"/>
    <col min="821" max="821" width="9" style="91" customWidth="1"/>
    <col min="822" max="822" width="7.85546875" style="91" customWidth="1"/>
    <col min="823" max="823" width="10.140625" style="91" customWidth="1"/>
    <col min="824" max="825" width="9.85546875" style="91" customWidth="1"/>
    <col min="826" max="826" width="8.85546875" style="91" customWidth="1"/>
    <col min="827" max="827" width="10" style="91" customWidth="1"/>
    <col min="828" max="828" width="9.5703125" style="91" customWidth="1"/>
    <col min="829" max="829" width="9.85546875" style="91" customWidth="1"/>
    <col min="830" max="830" width="9.5703125" style="91" customWidth="1"/>
    <col min="831" max="831" width="11.5703125" style="91" customWidth="1"/>
    <col min="832" max="835" width="0" style="91" hidden="1" customWidth="1"/>
    <col min="836" max="836" width="9.7109375" style="91" customWidth="1"/>
    <col min="837" max="838" width="7.5703125" style="91" customWidth="1"/>
    <col min="839" max="839" width="7.7109375" style="91" customWidth="1"/>
    <col min="840" max="840" width="8.42578125" style="91" customWidth="1"/>
    <col min="841" max="841" width="7.7109375" style="91" customWidth="1"/>
    <col min="842" max="842" width="8.7109375" style="91" customWidth="1"/>
    <col min="843" max="843" width="0" style="91" hidden="1" customWidth="1"/>
    <col min="844" max="844" width="7.140625" style="91" customWidth="1"/>
    <col min="845" max="845" width="6.7109375" style="91" customWidth="1"/>
    <col min="846" max="846" width="0" style="91" hidden="1" customWidth="1"/>
    <col min="847" max="847" width="6.140625" style="91" customWidth="1"/>
    <col min="848" max="848" width="10.140625" style="91" customWidth="1"/>
    <col min="849" max="849" width="9" style="91" customWidth="1"/>
    <col min="850" max="878" width="0" style="91" hidden="1" customWidth="1"/>
    <col min="879" max="1044" width="9.140625" style="91"/>
    <col min="1045" max="1045" width="4.140625" style="91" customWidth="1"/>
    <col min="1046" max="1046" width="26.42578125" style="91" customWidth="1"/>
    <col min="1047" max="1047" width="9.85546875" style="91" customWidth="1"/>
    <col min="1048" max="1048" width="8" style="91" customWidth="1"/>
    <col min="1049" max="1049" width="11.5703125" style="91" customWidth="1"/>
    <col min="1050" max="1050" width="7.42578125" style="91" customWidth="1"/>
    <col min="1051" max="1051" width="12" style="91" customWidth="1"/>
    <col min="1052" max="1052" width="7.5703125" style="91" customWidth="1"/>
    <col min="1053" max="1053" width="7.7109375" style="91" customWidth="1"/>
    <col min="1054" max="1073" width="0" style="91" hidden="1" customWidth="1"/>
    <col min="1074" max="1074" width="11" style="91" customWidth="1"/>
    <col min="1075" max="1075" width="8.7109375" style="91" customWidth="1"/>
    <col min="1076" max="1076" width="9.42578125" style="91" customWidth="1"/>
    <col min="1077" max="1077" width="9" style="91" customWidth="1"/>
    <col min="1078" max="1078" width="7.85546875" style="91" customWidth="1"/>
    <col min="1079" max="1079" width="10.140625" style="91" customWidth="1"/>
    <col min="1080" max="1081" width="9.85546875" style="91" customWidth="1"/>
    <col min="1082" max="1082" width="8.85546875" style="91" customWidth="1"/>
    <col min="1083" max="1083" width="10" style="91" customWidth="1"/>
    <col min="1084" max="1084" width="9.5703125" style="91" customWidth="1"/>
    <col min="1085" max="1085" width="9.85546875" style="91" customWidth="1"/>
    <col min="1086" max="1086" width="9.5703125" style="91" customWidth="1"/>
    <col min="1087" max="1087" width="11.5703125" style="91" customWidth="1"/>
    <col min="1088" max="1091" width="0" style="91" hidden="1" customWidth="1"/>
    <col min="1092" max="1092" width="9.7109375" style="91" customWidth="1"/>
    <col min="1093" max="1094" width="7.5703125" style="91" customWidth="1"/>
    <col min="1095" max="1095" width="7.7109375" style="91" customWidth="1"/>
    <col min="1096" max="1096" width="8.42578125" style="91" customWidth="1"/>
    <col min="1097" max="1097" width="7.7109375" style="91" customWidth="1"/>
    <col min="1098" max="1098" width="8.7109375" style="91" customWidth="1"/>
    <col min="1099" max="1099" width="0" style="91" hidden="1" customWidth="1"/>
    <col min="1100" max="1100" width="7.140625" style="91" customWidth="1"/>
    <col min="1101" max="1101" width="6.7109375" style="91" customWidth="1"/>
    <col min="1102" max="1102" width="0" style="91" hidden="1" customWidth="1"/>
    <col min="1103" max="1103" width="6.140625" style="91" customWidth="1"/>
    <col min="1104" max="1104" width="10.140625" style="91" customWidth="1"/>
    <col min="1105" max="1105" width="9" style="91" customWidth="1"/>
    <col min="1106" max="1134" width="0" style="91" hidden="1" customWidth="1"/>
    <col min="1135" max="1300" width="9.140625" style="91"/>
    <col min="1301" max="1301" width="4.140625" style="91" customWidth="1"/>
    <col min="1302" max="1302" width="26.42578125" style="91" customWidth="1"/>
    <col min="1303" max="1303" width="9.85546875" style="91" customWidth="1"/>
    <col min="1304" max="1304" width="8" style="91" customWidth="1"/>
    <col min="1305" max="1305" width="11.5703125" style="91" customWidth="1"/>
    <col min="1306" max="1306" width="7.42578125" style="91" customWidth="1"/>
    <col min="1307" max="1307" width="12" style="91" customWidth="1"/>
    <col min="1308" max="1308" width="7.5703125" style="91" customWidth="1"/>
    <col min="1309" max="1309" width="7.7109375" style="91" customWidth="1"/>
    <col min="1310" max="1329" width="0" style="91" hidden="1" customWidth="1"/>
    <col min="1330" max="1330" width="11" style="91" customWidth="1"/>
    <col min="1331" max="1331" width="8.7109375" style="91" customWidth="1"/>
    <col min="1332" max="1332" width="9.42578125" style="91" customWidth="1"/>
    <col min="1333" max="1333" width="9" style="91" customWidth="1"/>
    <col min="1334" max="1334" width="7.85546875" style="91" customWidth="1"/>
    <col min="1335" max="1335" width="10.140625" style="91" customWidth="1"/>
    <col min="1336" max="1337" width="9.85546875" style="91" customWidth="1"/>
    <col min="1338" max="1338" width="8.85546875" style="91" customWidth="1"/>
    <col min="1339" max="1339" width="10" style="91" customWidth="1"/>
    <col min="1340" max="1340" width="9.5703125" style="91" customWidth="1"/>
    <col min="1341" max="1341" width="9.85546875" style="91" customWidth="1"/>
    <col min="1342" max="1342" width="9.5703125" style="91" customWidth="1"/>
    <col min="1343" max="1343" width="11.5703125" style="91" customWidth="1"/>
    <col min="1344" max="1347" width="0" style="91" hidden="1" customWidth="1"/>
    <col min="1348" max="1348" width="9.7109375" style="91" customWidth="1"/>
    <col min="1349" max="1350" width="7.5703125" style="91" customWidth="1"/>
    <col min="1351" max="1351" width="7.7109375" style="91" customWidth="1"/>
    <col min="1352" max="1352" width="8.42578125" style="91" customWidth="1"/>
    <col min="1353" max="1353" width="7.7109375" style="91" customWidth="1"/>
    <col min="1354" max="1354" width="8.7109375" style="91" customWidth="1"/>
    <col min="1355" max="1355" width="0" style="91" hidden="1" customWidth="1"/>
    <col min="1356" max="1356" width="7.140625" style="91" customWidth="1"/>
    <col min="1357" max="1357" width="6.7109375" style="91" customWidth="1"/>
    <col min="1358" max="1358" width="0" style="91" hidden="1" customWidth="1"/>
    <col min="1359" max="1359" width="6.140625" style="91" customWidth="1"/>
    <col min="1360" max="1360" width="10.140625" style="91" customWidth="1"/>
    <col min="1361" max="1361" width="9" style="91" customWidth="1"/>
    <col min="1362" max="1390" width="0" style="91" hidden="1" customWidth="1"/>
    <col min="1391" max="1556" width="9.140625" style="91"/>
    <col min="1557" max="1557" width="4.140625" style="91" customWidth="1"/>
    <col min="1558" max="1558" width="26.42578125" style="91" customWidth="1"/>
    <col min="1559" max="1559" width="9.85546875" style="91" customWidth="1"/>
    <col min="1560" max="1560" width="8" style="91" customWidth="1"/>
    <col min="1561" max="1561" width="11.5703125" style="91" customWidth="1"/>
    <col min="1562" max="1562" width="7.42578125" style="91" customWidth="1"/>
    <col min="1563" max="1563" width="12" style="91" customWidth="1"/>
    <col min="1564" max="1564" width="7.5703125" style="91" customWidth="1"/>
    <col min="1565" max="1565" width="7.7109375" style="91" customWidth="1"/>
    <col min="1566" max="1585" width="0" style="91" hidden="1" customWidth="1"/>
    <col min="1586" max="1586" width="11" style="91" customWidth="1"/>
    <col min="1587" max="1587" width="8.7109375" style="91" customWidth="1"/>
    <col min="1588" max="1588" width="9.42578125" style="91" customWidth="1"/>
    <col min="1589" max="1589" width="9" style="91" customWidth="1"/>
    <col min="1590" max="1590" width="7.85546875" style="91" customWidth="1"/>
    <col min="1591" max="1591" width="10.140625" style="91" customWidth="1"/>
    <col min="1592" max="1593" width="9.85546875" style="91" customWidth="1"/>
    <col min="1594" max="1594" width="8.85546875" style="91" customWidth="1"/>
    <col min="1595" max="1595" width="10" style="91" customWidth="1"/>
    <col min="1596" max="1596" width="9.5703125" style="91" customWidth="1"/>
    <col min="1597" max="1597" width="9.85546875" style="91" customWidth="1"/>
    <col min="1598" max="1598" width="9.5703125" style="91" customWidth="1"/>
    <col min="1599" max="1599" width="11.5703125" style="91" customWidth="1"/>
    <col min="1600" max="1603" width="0" style="91" hidden="1" customWidth="1"/>
    <col min="1604" max="1604" width="9.7109375" style="91" customWidth="1"/>
    <col min="1605" max="1606" width="7.5703125" style="91" customWidth="1"/>
    <col min="1607" max="1607" width="7.7109375" style="91" customWidth="1"/>
    <col min="1608" max="1608" width="8.42578125" style="91" customWidth="1"/>
    <col min="1609" max="1609" width="7.7109375" style="91" customWidth="1"/>
    <col min="1610" max="1610" width="8.7109375" style="91" customWidth="1"/>
    <col min="1611" max="1611" width="0" style="91" hidden="1" customWidth="1"/>
    <col min="1612" max="1612" width="7.140625" style="91" customWidth="1"/>
    <col min="1613" max="1613" width="6.7109375" style="91" customWidth="1"/>
    <col min="1614" max="1614" width="0" style="91" hidden="1" customWidth="1"/>
    <col min="1615" max="1615" width="6.140625" style="91" customWidth="1"/>
    <col min="1616" max="1616" width="10.140625" style="91" customWidth="1"/>
    <col min="1617" max="1617" width="9" style="91" customWidth="1"/>
    <col min="1618" max="1646" width="0" style="91" hidden="1" customWidth="1"/>
    <col min="1647" max="1812" width="9.140625" style="91"/>
    <col min="1813" max="1813" width="4.140625" style="91" customWidth="1"/>
    <col min="1814" max="1814" width="26.42578125" style="91" customWidth="1"/>
    <col min="1815" max="1815" width="9.85546875" style="91" customWidth="1"/>
    <col min="1816" max="1816" width="8" style="91" customWidth="1"/>
    <col min="1817" max="1817" width="11.5703125" style="91" customWidth="1"/>
    <col min="1818" max="1818" width="7.42578125" style="91" customWidth="1"/>
    <col min="1819" max="1819" width="12" style="91" customWidth="1"/>
    <col min="1820" max="1820" width="7.5703125" style="91" customWidth="1"/>
    <col min="1821" max="1821" width="7.7109375" style="91" customWidth="1"/>
    <col min="1822" max="1841" width="0" style="91" hidden="1" customWidth="1"/>
    <col min="1842" max="1842" width="11" style="91" customWidth="1"/>
    <col min="1843" max="1843" width="8.7109375" style="91" customWidth="1"/>
    <col min="1844" max="1844" width="9.42578125" style="91" customWidth="1"/>
    <col min="1845" max="1845" width="9" style="91" customWidth="1"/>
    <col min="1846" max="1846" width="7.85546875" style="91" customWidth="1"/>
    <col min="1847" max="1847" width="10.140625" style="91" customWidth="1"/>
    <col min="1848" max="1849" width="9.85546875" style="91" customWidth="1"/>
    <col min="1850" max="1850" width="8.85546875" style="91" customWidth="1"/>
    <col min="1851" max="1851" width="10" style="91" customWidth="1"/>
    <col min="1852" max="1852" width="9.5703125" style="91" customWidth="1"/>
    <col min="1853" max="1853" width="9.85546875" style="91" customWidth="1"/>
    <col min="1854" max="1854" width="9.5703125" style="91" customWidth="1"/>
    <col min="1855" max="1855" width="11.5703125" style="91" customWidth="1"/>
    <col min="1856" max="1859" width="0" style="91" hidden="1" customWidth="1"/>
    <col min="1860" max="1860" width="9.7109375" style="91" customWidth="1"/>
    <col min="1861" max="1862" width="7.5703125" style="91" customWidth="1"/>
    <col min="1863" max="1863" width="7.7109375" style="91" customWidth="1"/>
    <col min="1864" max="1864" width="8.42578125" style="91" customWidth="1"/>
    <col min="1865" max="1865" width="7.7109375" style="91" customWidth="1"/>
    <col min="1866" max="1866" width="8.7109375" style="91" customWidth="1"/>
    <col min="1867" max="1867" width="0" style="91" hidden="1" customWidth="1"/>
    <col min="1868" max="1868" width="7.140625" style="91" customWidth="1"/>
    <col min="1869" max="1869" width="6.7109375" style="91" customWidth="1"/>
    <col min="1870" max="1870" width="0" style="91" hidden="1" customWidth="1"/>
    <col min="1871" max="1871" width="6.140625" style="91" customWidth="1"/>
    <col min="1872" max="1872" width="10.140625" style="91" customWidth="1"/>
    <col min="1873" max="1873" width="9" style="91" customWidth="1"/>
    <col min="1874" max="1902" width="0" style="91" hidden="1" customWidth="1"/>
    <col min="1903" max="2068" width="9.140625" style="91"/>
    <col min="2069" max="2069" width="4.140625" style="91" customWidth="1"/>
    <col min="2070" max="2070" width="26.42578125" style="91" customWidth="1"/>
    <col min="2071" max="2071" width="9.85546875" style="91" customWidth="1"/>
    <col min="2072" max="2072" width="8" style="91" customWidth="1"/>
    <col min="2073" max="2073" width="11.5703125" style="91" customWidth="1"/>
    <col min="2074" max="2074" width="7.42578125" style="91" customWidth="1"/>
    <col min="2075" max="2075" width="12" style="91" customWidth="1"/>
    <col min="2076" max="2076" width="7.5703125" style="91" customWidth="1"/>
    <col min="2077" max="2077" width="7.7109375" style="91" customWidth="1"/>
    <col min="2078" max="2097" width="0" style="91" hidden="1" customWidth="1"/>
    <col min="2098" max="2098" width="11" style="91" customWidth="1"/>
    <col min="2099" max="2099" width="8.7109375" style="91" customWidth="1"/>
    <col min="2100" max="2100" width="9.42578125" style="91" customWidth="1"/>
    <col min="2101" max="2101" width="9" style="91" customWidth="1"/>
    <col min="2102" max="2102" width="7.85546875" style="91" customWidth="1"/>
    <col min="2103" max="2103" width="10.140625" style="91" customWidth="1"/>
    <col min="2104" max="2105" width="9.85546875" style="91" customWidth="1"/>
    <col min="2106" max="2106" width="8.85546875" style="91" customWidth="1"/>
    <col min="2107" max="2107" width="10" style="91" customWidth="1"/>
    <col min="2108" max="2108" width="9.5703125" style="91" customWidth="1"/>
    <col min="2109" max="2109" width="9.85546875" style="91" customWidth="1"/>
    <col min="2110" max="2110" width="9.5703125" style="91" customWidth="1"/>
    <col min="2111" max="2111" width="11.5703125" style="91" customWidth="1"/>
    <col min="2112" max="2115" width="0" style="91" hidden="1" customWidth="1"/>
    <col min="2116" max="2116" width="9.7109375" style="91" customWidth="1"/>
    <col min="2117" max="2118" width="7.5703125" style="91" customWidth="1"/>
    <col min="2119" max="2119" width="7.7109375" style="91" customWidth="1"/>
    <col min="2120" max="2120" width="8.42578125" style="91" customWidth="1"/>
    <col min="2121" max="2121" width="7.7109375" style="91" customWidth="1"/>
    <col min="2122" max="2122" width="8.7109375" style="91" customWidth="1"/>
    <col min="2123" max="2123" width="0" style="91" hidden="1" customWidth="1"/>
    <col min="2124" max="2124" width="7.140625" style="91" customWidth="1"/>
    <col min="2125" max="2125" width="6.7109375" style="91" customWidth="1"/>
    <col min="2126" max="2126" width="0" style="91" hidden="1" customWidth="1"/>
    <col min="2127" max="2127" width="6.140625" style="91" customWidth="1"/>
    <col min="2128" max="2128" width="10.140625" style="91" customWidth="1"/>
    <col min="2129" max="2129" width="9" style="91" customWidth="1"/>
    <col min="2130" max="2158" width="0" style="91" hidden="1" customWidth="1"/>
    <col min="2159" max="2324" width="9.140625" style="91"/>
    <col min="2325" max="2325" width="4.140625" style="91" customWidth="1"/>
    <col min="2326" max="2326" width="26.42578125" style="91" customWidth="1"/>
    <col min="2327" max="2327" width="9.85546875" style="91" customWidth="1"/>
    <col min="2328" max="2328" width="8" style="91" customWidth="1"/>
    <col min="2329" max="2329" width="11.5703125" style="91" customWidth="1"/>
    <col min="2330" max="2330" width="7.42578125" style="91" customWidth="1"/>
    <col min="2331" max="2331" width="12" style="91" customWidth="1"/>
    <col min="2332" max="2332" width="7.5703125" style="91" customWidth="1"/>
    <col min="2333" max="2333" width="7.7109375" style="91" customWidth="1"/>
    <col min="2334" max="2353" width="0" style="91" hidden="1" customWidth="1"/>
    <col min="2354" max="2354" width="11" style="91" customWidth="1"/>
    <col min="2355" max="2355" width="8.7109375" style="91" customWidth="1"/>
    <col min="2356" max="2356" width="9.42578125" style="91" customWidth="1"/>
    <col min="2357" max="2357" width="9" style="91" customWidth="1"/>
    <col min="2358" max="2358" width="7.85546875" style="91" customWidth="1"/>
    <col min="2359" max="2359" width="10.140625" style="91" customWidth="1"/>
    <col min="2360" max="2361" width="9.85546875" style="91" customWidth="1"/>
    <col min="2362" max="2362" width="8.85546875" style="91" customWidth="1"/>
    <col min="2363" max="2363" width="10" style="91" customWidth="1"/>
    <col min="2364" max="2364" width="9.5703125" style="91" customWidth="1"/>
    <col min="2365" max="2365" width="9.85546875" style="91" customWidth="1"/>
    <col min="2366" max="2366" width="9.5703125" style="91" customWidth="1"/>
    <col min="2367" max="2367" width="11.5703125" style="91" customWidth="1"/>
    <col min="2368" max="2371" width="0" style="91" hidden="1" customWidth="1"/>
    <col min="2372" max="2372" width="9.7109375" style="91" customWidth="1"/>
    <col min="2373" max="2374" width="7.5703125" style="91" customWidth="1"/>
    <col min="2375" max="2375" width="7.7109375" style="91" customWidth="1"/>
    <col min="2376" max="2376" width="8.42578125" style="91" customWidth="1"/>
    <col min="2377" max="2377" width="7.7109375" style="91" customWidth="1"/>
    <col min="2378" max="2378" width="8.7109375" style="91" customWidth="1"/>
    <col min="2379" max="2379" width="0" style="91" hidden="1" customWidth="1"/>
    <col min="2380" max="2380" width="7.140625" style="91" customWidth="1"/>
    <col min="2381" max="2381" width="6.7109375" style="91" customWidth="1"/>
    <col min="2382" max="2382" width="0" style="91" hidden="1" customWidth="1"/>
    <col min="2383" max="2383" width="6.140625" style="91" customWidth="1"/>
    <col min="2384" max="2384" width="10.140625" style="91" customWidth="1"/>
    <col min="2385" max="2385" width="9" style="91" customWidth="1"/>
    <col min="2386" max="2414" width="0" style="91" hidden="1" customWidth="1"/>
    <col min="2415" max="2580" width="9.140625" style="91"/>
    <col min="2581" max="2581" width="4.140625" style="91" customWidth="1"/>
    <col min="2582" max="2582" width="26.42578125" style="91" customWidth="1"/>
    <col min="2583" max="2583" width="9.85546875" style="91" customWidth="1"/>
    <col min="2584" max="2584" width="8" style="91" customWidth="1"/>
    <col min="2585" max="2585" width="11.5703125" style="91" customWidth="1"/>
    <col min="2586" max="2586" width="7.42578125" style="91" customWidth="1"/>
    <col min="2587" max="2587" width="12" style="91" customWidth="1"/>
    <col min="2588" max="2588" width="7.5703125" style="91" customWidth="1"/>
    <col min="2589" max="2589" width="7.7109375" style="91" customWidth="1"/>
    <col min="2590" max="2609" width="0" style="91" hidden="1" customWidth="1"/>
    <col min="2610" max="2610" width="11" style="91" customWidth="1"/>
    <col min="2611" max="2611" width="8.7109375" style="91" customWidth="1"/>
    <col min="2612" max="2612" width="9.42578125" style="91" customWidth="1"/>
    <col min="2613" max="2613" width="9" style="91" customWidth="1"/>
    <col min="2614" max="2614" width="7.85546875" style="91" customWidth="1"/>
    <col min="2615" max="2615" width="10.140625" style="91" customWidth="1"/>
    <col min="2616" max="2617" width="9.85546875" style="91" customWidth="1"/>
    <col min="2618" max="2618" width="8.85546875" style="91" customWidth="1"/>
    <col min="2619" max="2619" width="10" style="91" customWidth="1"/>
    <col min="2620" max="2620" width="9.5703125" style="91" customWidth="1"/>
    <col min="2621" max="2621" width="9.85546875" style="91" customWidth="1"/>
    <col min="2622" max="2622" width="9.5703125" style="91" customWidth="1"/>
    <col min="2623" max="2623" width="11.5703125" style="91" customWidth="1"/>
    <col min="2624" max="2627" width="0" style="91" hidden="1" customWidth="1"/>
    <col min="2628" max="2628" width="9.7109375" style="91" customWidth="1"/>
    <col min="2629" max="2630" width="7.5703125" style="91" customWidth="1"/>
    <col min="2631" max="2631" width="7.7109375" style="91" customWidth="1"/>
    <col min="2632" max="2632" width="8.42578125" style="91" customWidth="1"/>
    <col min="2633" max="2633" width="7.7109375" style="91" customWidth="1"/>
    <col min="2634" max="2634" width="8.7109375" style="91" customWidth="1"/>
    <col min="2635" max="2635" width="0" style="91" hidden="1" customWidth="1"/>
    <col min="2636" max="2636" width="7.140625" style="91" customWidth="1"/>
    <col min="2637" max="2637" width="6.7109375" style="91" customWidth="1"/>
    <col min="2638" max="2638" width="0" style="91" hidden="1" customWidth="1"/>
    <col min="2639" max="2639" width="6.140625" style="91" customWidth="1"/>
    <col min="2640" max="2640" width="10.140625" style="91" customWidth="1"/>
    <col min="2641" max="2641" width="9" style="91" customWidth="1"/>
    <col min="2642" max="2670" width="0" style="91" hidden="1" customWidth="1"/>
    <col min="2671" max="2836" width="9.140625" style="91"/>
    <col min="2837" max="2837" width="4.140625" style="91" customWidth="1"/>
    <col min="2838" max="2838" width="26.42578125" style="91" customWidth="1"/>
    <col min="2839" max="2839" width="9.85546875" style="91" customWidth="1"/>
    <col min="2840" max="2840" width="8" style="91" customWidth="1"/>
    <col min="2841" max="2841" width="11.5703125" style="91" customWidth="1"/>
    <col min="2842" max="2842" width="7.42578125" style="91" customWidth="1"/>
    <col min="2843" max="2843" width="12" style="91" customWidth="1"/>
    <col min="2844" max="2844" width="7.5703125" style="91" customWidth="1"/>
    <col min="2845" max="2845" width="7.7109375" style="91" customWidth="1"/>
    <col min="2846" max="2865" width="0" style="91" hidden="1" customWidth="1"/>
    <col min="2866" max="2866" width="11" style="91" customWidth="1"/>
    <col min="2867" max="2867" width="8.7109375" style="91" customWidth="1"/>
    <col min="2868" max="2868" width="9.42578125" style="91" customWidth="1"/>
    <col min="2869" max="2869" width="9" style="91" customWidth="1"/>
    <col min="2870" max="2870" width="7.85546875" style="91" customWidth="1"/>
    <col min="2871" max="2871" width="10.140625" style="91" customWidth="1"/>
    <col min="2872" max="2873" width="9.85546875" style="91" customWidth="1"/>
    <col min="2874" max="2874" width="8.85546875" style="91" customWidth="1"/>
    <col min="2875" max="2875" width="10" style="91" customWidth="1"/>
    <col min="2876" max="2876" width="9.5703125" style="91" customWidth="1"/>
    <col min="2877" max="2877" width="9.85546875" style="91" customWidth="1"/>
    <col min="2878" max="2878" width="9.5703125" style="91" customWidth="1"/>
    <col min="2879" max="2879" width="11.5703125" style="91" customWidth="1"/>
    <col min="2880" max="2883" width="0" style="91" hidden="1" customWidth="1"/>
    <col min="2884" max="2884" width="9.7109375" style="91" customWidth="1"/>
    <col min="2885" max="2886" width="7.5703125" style="91" customWidth="1"/>
    <col min="2887" max="2887" width="7.7109375" style="91" customWidth="1"/>
    <col min="2888" max="2888" width="8.42578125" style="91" customWidth="1"/>
    <col min="2889" max="2889" width="7.7109375" style="91" customWidth="1"/>
    <col min="2890" max="2890" width="8.7109375" style="91" customWidth="1"/>
    <col min="2891" max="2891" width="0" style="91" hidden="1" customWidth="1"/>
    <col min="2892" max="2892" width="7.140625" style="91" customWidth="1"/>
    <col min="2893" max="2893" width="6.7109375" style="91" customWidth="1"/>
    <col min="2894" max="2894" width="0" style="91" hidden="1" customWidth="1"/>
    <col min="2895" max="2895" width="6.140625" style="91" customWidth="1"/>
    <col min="2896" max="2896" width="10.140625" style="91" customWidth="1"/>
    <col min="2897" max="2897" width="9" style="91" customWidth="1"/>
    <col min="2898" max="2926" width="0" style="91" hidden="1" customWidth="1"/>
    <col min="2927" max="3092" width="9.140625" style="91"/>
    <col min="3093" max="3093" width="4.140625" style="91" customWidth="1"/>
    <col min="3094" max="3094" width="26.42578125" style="91" customWidth="1"/>
    <col min="3095" max="3095" width="9.85546875" style="91" customWidth="1"/>
    <col min="3096" max="3096" width="8" style="91" customWidth="1"/>
    <col min="3097" max="3097" width="11.5703125" style="91" customWidth="1"/>
    <col min="3098" max="3098" width="7.42578125" style="91" customWidth="1"/>
    <col min="3099" max="3099" width="12" style="91" customWidth="1"/>
    <col min="3100" max="3100" width="7.5703125" style="91" customWidth="1"/>
    <col min="3101" max="3101" width="7.7109375" style="91" customWidth="1"/>
    <col min="3102" max="3121" width="0" style="91" hidden="1" customWidth="1"/>
    <col min="3122" max="3122" width="11" style="91" customWidth="1"/>
    <col min="3123" max="3123" width="8.7109375" style="91" customWidth="1"/>
    <col min="3124" max="3124" width="9.42578125" style="91" customWidth="1"/>
    <col min="3125" max="3125" width="9" style="91" customWidth="1"/>
    <col min="3126" max="3126" width="7.85546875" style="91" customWidth="1"/>
    <col min="3127" max="3127" width="10.140625" style="91" customWidth="1"/>
    <col min="3128" max="3129" width="9.85546875" style="91" customWidth="1"/>
    <col min="3130" max="3130" width="8.85546875" style="91" customWidth="1"/>
    <col min="3131" max="3131" width="10" style="91" customWidth="1"/>
    <col min="3132" max="3132" width="9.5703125" style="91" customWidth="1"/>
    <col min="3133" max="3133" width="9.85546875" style="91" customWidth="1"/>
    <col min="3134" max="3134" width="9.5703125" style="91" customWidth="1"/>
    <col min="3135" max="3135" width="11.5703125" style="91" customWidth="1"/>
    <col min="3136" max="3139" width="0" style="91" hidden="1" customWidth="1"/>
    <col min="3140" max="3140" width="9.7109375" style="91" customWidth="1"/>
    <col min="3141" max="3142" width="7.5703125" style="91" customWidth="1"/>
    <col min="3143" max="3143" width="7.7109375" style="91" customWidth="1"/>
    <col min="3144" max="3144" width="8.42578125" style="91" customWidth="1"/>
    <col min="3145" max="3145" width="7.7109375" style="91" customWidth="1"/>
    <col min="3146" max="3146" width="8.7109375" style="91" customWidth="1"/>
    <col min="3147" max="3147" width="0" style="91" hidden="1" customWidth="1"/>
    <col min="3148" max="3148" width="7.140625" style="91" customWidth="1"/>
    <col min="3149" max="3149" width="6.7109375" style="91" customWidth="1"/>
    <col min="3150" max="3150" width="0" style="91" hidden="1" customWidth="1"/>
    <col min="3151" max="3151" width="6.140625" style="91" customWidth="1"/>
    <col min="3152" max="3152" width="10.140625" style="91" customWidth="1"/>
    <col min="3153" max="3153" width="9" style="91" customWidth="1"/>
    <col min="3154" max="3182" width="0" style="91" hidden="1" customWidth="1"/>
    <col min="3183" max="3348" width="9.140625" style="91"/>
    <col min="3349" max="3349" width="4.140625" style="91" customWidth="1"/>
    <col min="3350" max="3350" width="26.42578125" style="91" customWidth="1"/>
    <col min="3351" max="3351" width="9.85546875" style="91" customWidth="1"/>
    <col min="3352" max="3352" width="8" style="91" customWidth="1"/>
    <col min="3353" max="3353" width="11.5703125" style="91" customWidth="1"/>
    <col min="3354" max="3354" width="7.42578125" style="91" customWidth="1"/>
    <col min="3355" max="3355" width="12" style="91" customWidth="1"/>
    <col min="3356" max="3356" width="7.5703125" style="91" customWidth="1"/>
    <col min="3357" max="3357" width="7.7109375" style="91" customWidth="1"/>
    <col min="3358" max="3377" width="0" style="91" hidden="1" customWidth="1"/>
    <col min="3378" max="3378" width="11" style="91" customWidth="1"/>
    <col min="3379" max="3379" width="8.7109375" style="91" customWidth="1"/>
    <col min="3380" max="3380" width="9.42578125" style="91" customWidth="1"/>
    <col min="3381" max="3381" width="9" style="91" customWidth="1"/>
    <col min="3382" max="3382" width="7.85546875" style="91" customWidth="1"/>
    <col min="3383" max="3383" width="10.140625" style="91" customWidth="1"/>
    <col min="3384" max="3385" width="9.85546875" style="91" customWidth="1"/>
    <col min="3386" max="3386" width="8.85546875" style="91" customWidth="1"/>
    <col min="3387" max="3387" width="10" style="91" customWidth="1"/>
    <col min="3388" max="3388" width="9.5703125" style="91" customWidth="1"/>
    <col min="3389" max="3389" width="9.85546875" style="91" customWidth="1"/>
    <col min="3390" max="3390" width="9.5703125" style="91" customWidth="1"/>
    <col min="3391" max="3391" width="11.5703125" style="91" customWidth="1"/>
    <col min="3392" max="3395" width="0" style="91" hidden="1" customWidth="1"/>
    <col min="3396" max="3396" width="9.7109375" style="91" customWidth="1"/>
    <col min="3397" max="3398" width="7.5703125" style="91" customWidth="1"/>
    <col min="3399" max="3399" width="7.7109375" style="91" customWidth="1"/>
    <col min="3400" max="3400" width="8.42578125" style="91" customWidth="1"/>
    <col min="3401" max="3401" width="7.7109375" style="91" customWidth="1"/>
    <col min="3402" max="3402" width="8.7109375" style="91" customWidth="1"/>
    <col min="3403" max="3403" width="0" style="91" hidden="1" customWidth="1"/>
    <col min="3404" max="3404" width="7.140625" style="91" customWidth="1"/>
    <col min="3405" max="3405" width="6.7109375" style="91" customWidth="1"/>
    <col min="3406" max="3406" width="0" style="91" hidden="1" customWidth="1"/>
    <col min="3407" max="3407" width="6.140625" style="91" customWidth="1"/>
    <col min="3408" max="3408" width="10.140625" style="91" customWidth="1"/>
    <col min="3409" max="3409" width="9" style="91" customWidth="1"/>
    <col min="3410" max="3438" width="0" style="91" hidden="1" customWidth="1"/>
    <col min="3439" max="3604" width="9.140625" style="91"/>
    <col min="3605" max="3605" width="4.140625" style="91" customWidth="1"/>
    <col min="3606" max="3606" width="26.42578125" style="91" customWidth="1"/>
    <col min="3607" max="3607" width="9.85546875" style="91" customWidth="1"/>
    <col min="3608" max="3608" width="8" style="91" customWidth="1"/>
    <col min="3609" max="3609" width="11.5703125" style="91" customWidth="1"/>
    <col min="3610" max="3610" width="7.42578125" style="91" customWidth="1"/>
    <col min="3611" max="3611" width="12" style="91" customWidth="1"/>
    <col min="3612" max="3612" width="7.5703125" style="91" customWidth="1"/>
    <col min="3613" max="3613" width="7.7109375" style="91" customWidth="1"/>
    <col min="3614" max="3633" width="0" style="91" hidden="1" customWidth="1"/>
    <col min="3634" max="3634" width="11" style="91" customWidth="1"/>
    <col min="3635" max="3635" width="8.7109375" style="91" customWidth="1"/>
    <col min="3636" max="3636" width="9.42578125" style="91" customWidth="1"/>
    <col min="3637" max="3637" width="9" style="91" customWidth="1"/>
    <col min="3638" max="3638" width="7.85546875" style="91" customWidth="1"/>
    <col min="3639" max="3639" width="10.140625" style="91" customWidth="1"/>
    <col min="3640" max="3641" width="9.85546875" style="91" customWidth="1"/>
    <col min="3642" max="3642" width="8.85546875" style="91" customWidth="1"/>
    <col min="3643" max="3643" width="10" style="91" customWidth="1"/>
    <col min="3644" max="3644" width="9.5703125" style="91" customWidth="1"/>
    <col min="3645" max="3645" width="9.85546875" style="91" customWidth="1"/>
    <col min="3646" max="3646" width="9.5703125" style="91" customWidth="1"/>
    <col min="3647" max="3647" width="11.5703125" style="91" customWidth="1"/>
    <col min="3648" max="3651" width="0" style="91" hidden="1" customWidth="1"/>
    <col min="3652" max="3652" width="9.7109375" style="91" customWidth="1"/>
    <col min="3653" max="3654" width="7.5703125" style="91" customWidth="1"/>
    <col min="3655" max="3655" width="7.7109375" style="91" customWidth="1"/>
    <col min="3656" max="3656" width="8.42578125" style="91" customWidth="1"/>
    <col min="3657" max="3657" width="7.7109375" style="91" customWidth="1"/>
    <col min="3658" max="3658" width="8.7109375" style="91" customWidth="1"/>
    <col min="3659" max="3659" width="0" style="91" hidden="1" customWidth="1"/>
    <col min="3660" max="3660" width="7.140625" style="91" customWidth="1"/>
    <col min="3661" max="3661" width="6.7109375" style="91" customWidth="1"/>
    <col min="3662" max="3662" width="0" style="91" hidden="1" customWidth="1"/>
    <col min="3663" max="3663" width="6.140625" style="91" customWidth="1"/>
    <col min="3664" max="3664" width="10.140625" style="91" customWidth="1"/>
    <col min="3665" max="3665" width="9" style="91" customWidth="1"/>
    <col min="3666" max="3694" width="0" style="91" hidden="1" customWidth="1"/>
    <col min="3695" max="3860" width="9.140625" style="91"/>
    <col min="3861" max="3861" width="4.140625" style="91" customWidth="1"/>
    <col min="3862" max="3862" width="26.42578125" style="91" customWidth="1"/>
    <col min="3863" max="3863" width="9.85546875" style="91" customWidth="1"/>
    <col min="3864" max="3864" width="8" style="91" customWidth="1"/>
    <col min="3865" max="3865" width="11.5703125" style="91" customWidth="1"/>
    <col min="3866" max="3866" width="7.42578125" style="91" customWidth="1"/>
    <col min="3867" max="3867" width="12" style="91" customWidth="1"/>
    <col min="3868" max="3868" width="7.5703125" style="91" customWidth="1"/>
    <col min="3869" max="3869" width="7.7109375" style="91" customWidth="1"/>
    <col min="3870" max="3889" width="0" style="91" hidden="1" customWidth="1"/>
    <col min="3890" max="3890" width="11" style="91" customWidth="1"/>
    <col min="3891" max="3891" width="8.7109375" style="91" customWidth="1"/>
    <col min="3892" max="3892" width="9.42578125" style="91" customWidth="1"/>
    <col min="3893" max="3893" width="9" style="91" customWidth="1"/>
    <col min="3894" max="3894" width="7.85546875" style="91" customWidth="1"/>
    <col min="3895" max="3895" width="10.140625" style="91" customWidth="1"/>
    <col min="3896" max="3897" width="9.85546875" style="91" customWidth="1"/>
    <col min="3898" max="3898" width="8.85546875" style="91" customWidth="1"/>
    <col min="3899" max="3899" width="10" style="91" customWidth="1"/>
    <col min="3900" max="3900" width="9.5703125" style="91" customWidth="1"/>
    <col min="3901" max="3901" width="9.85546875" style="91" customWidth="1"/>
    <col min="3902" max="3902" width="9.5703125" style="91" customWidth="1"/>
    <col min="3903" max="3903" width="11.5703125" style="91" customWidth="1"/>
    <col min="3904" max="3907" width="0" style="91" hidden="1" customWidth="1"/>
    <col min="3908" max="3908" width="9.7109375" style="91" customWidth="1"/>
    <col min="3909" max="3910" width="7.5703125" style="91" customWidth="1"/>
    <col min="3911" max="3911" width="7.7109375" style="91" customWidth="1"/>
    <col min="3912" max="3912" width="8.42578125" style="91" customWidth="1"/>
    <col min="3913" max="3913" width="7.7109375" style="91" customWidth="1"/>
    <col min="3914" max="3914" width="8.7109375" style="91" customWidth="1"/>
    <col min="3915" max="3915" width="0" style="91" hidden="1" customWidth="1"/>
    <col min="3916" max="3916" width="7.140625" style="91" customWidth="1"/>
    <col min="3917" max="3917" width="6.7109375" style="91" customWidth="1"/>
    <col min="3918" max="3918" width="0" style="91" hidden="1" customWidth="1"/>
    <col min="3919" max="3919" width="6.140625" style="91" customWidth="1"/>
    <col min="3920" max="3920" width="10.140625" style="91" customWidth="1"/>
    <col min="3921" max="3921" width="9" style="91" customWidth="1"/>
    <col min="3922" max="3950" width="0" style="91" hidden="1" customWidth="1"/>
    <col min="3951" max="4116" width="9.140625" style="91"/>
    <col min="4117" max="4117" width="4.140625" style="91" customWidth="1"/>
    <col min="4118" max="4118" width="26.42578125" style="91" customWidth="1"/>
    <col min="4119" max="4119" width="9.85546875" style="91" customWidth="1"/>
    <col min="4120" max="4120" width="8" style="91" customWidth="1"/>
    <col min="4121" max="4121" width="11.5703125" style="91" customWidth="1"/>
    <col min="4122" max="4122" width="7.42578125" style="91" customWidth="1"/>
    <col min="4123" max="4123" width="12" style="91" customWidth="1"/>
    <col min="4124" max="4124" width="7.5703125" style="91" customWidth="1"/>
    <col min="4125" max="4125" width="7.7109375" style="91" customWidth="1"/>
    <col min="4126" max="4145" width="0" style="91" hidden="1" customWidth="1"/>
    <col min="4146" max="4146" width="11" style="91" customWidth="1"/>
    <col min="4147" max="4147" width="8.7109375" style="91" customWidth="1"/>
    <col min="4148" max="4148" width="9.42578125" style="91" customWidth="1"/>
    <col min="4149" max="4149" width="9" style="91" customWidth="1"/>
    <col min="4150" max="4150" width="7.85546875" style="91" customWidth="1"/>
    <col min="4151" max="4151" width="10.140625" style="91" customWidth="1"/>
    <col min="4152" max="4153" width="9.85546875" style="91" customWidth="1"/>
    <col min="4154" max="4154" width="8.85546875" style="91" customWidth="1"/>
    <col min="4155" max="4155" width="10" style="91" customWidth="1"/>
    <col min="4156" max="4156" width="9.5703125" style="91" customWidth="1"/>
    <col min="4157" max="4157" width="9.85546875" style="91" customWidth="1"/>
    <col min="4158" max="4158" width="9.5703125" style="91" customWidth="1"/>
    <col min="4159" max="4159" width="11.5703125" style="91" customWidth="1"/>
    <col min="4160" max="4163" width="0" style="91" hidden="1" customWidth="1"/>
    <col min="4164" max="4164" width="9.7109375" style="91" customWidth="1"/>
    <col min="4165" max="4166" width="7.5703125" style="91" customWidth="1"/>
    <col min="4167" max="4167" width="7.7109375" style="91" customWidth="1"/>
    <col min="4168" max="4168" width="8.42578125" style="91" customWidth="1"/>
    <col min="4169" max="4169" width="7.7109375" style="91" customWidth="1"/>
    <col min="4170" max="4170" width="8.7109375" style="91" customWidth="1"/>
    <col min="4171" max="4171" width="0" style="91" hidden="1" customWidth="1"/>
    <col min="4172" max="4172" width="7.140625" style="91" customWidth="1"/>
    <col min="4173" max="4173" width="6.7109375" style="91" customWidth="1"/>
    <col min="4174" max="4174" width="0" style="91" hidden="1" customWidth="1"/>
    <col min="4175" max="4175" width="6.140625" style="91" customWidth="1"/>
    <col min="4176" max="4176" width="10.140625" style="91" customWidth="1"/>
    <col min="4177" max="4177" width="9" style="91" customWidth="1"/>
    <col min="4178" max="4206" width="0" style="91" hidden="1" customWidth="1"/>
    <col min="4207" max="4372" width="9.140625" style="91"/>
    <col min="4373" max="4373" width="4.140625" style="91" customWidth="1"/>
    <col min="4374" max="4374" width="26.42578125" style="91" customWidth="1"/>
    <col min="4375" max="4375" width="9.85546875" style="91" customWidth="1"/>
    <col min="4376" max="4376" width="8" style="91" customWidth="1"/>
    <col min="4377" max="4377" width="11.5703125" style="91" customWidth="1"/>
    <col min="4378" max="4378" width="7.42578125" style="91" customWidth="1"/>
    <col min="4379" max="4379" width="12" style="91" customWidth="1"/>
    <col min="4380" max="4380" width="7.5703125" style="91" customWidth="1"/>
    <col min="4381" max="4381" width="7.7109375" style="91" customWidth="1"/>
    <col min="4382" max="4401" width="0" style="91" hidden="1" customWidth="1"/>
    <col min="4402" max="4402" width="11" style="91" customWidth="1"/>
    <col min="4403" max="4403" width="8.7109375" style="91" customWidth="1"/>
    <col min="4404" max="4404" width="9.42578125" style="91" customWidth="1"/>
    <col min="4405" max="4405" width="9" style="91" customWidth="1"/>
    <col min="4406" max="4406" width="7.85546875" style="91" customWidth="1"/>
    <col min="4407" max="4407" width="10.140625" style="91" customWidth="1"/>
    <col min="4408" max="4409" width="9.85546875" style="91" customWidth="1"/>
    <col min="4410" max="4410" width="8.85546875" style="91" customWidth="1"/>
    <col min="4411" max="4411" width="10" style="91" customWidth="1"/>
    <col min="4412" max="4412" width="9.5703125" style="91" customWidth="1"/>
    <col min="4413" max="4413" width="9.85546875" style="91" customWidth="1"/>
    <col min="4414" max="4414" width="9.5703125" style="91" customWidth="1"/>
    <col min="4415" max="4415" width="11.5703125" style="91" customWidth="1"/>
    <col min="4416" max="4419" width="0" style="91" hidden="1" customWidth="1"/>
    <col min="4420" max="4420" width="9.7109375" style="91" customWidth="1"/>
    <col min="4421" max="4422" width="7.5703125" style="91" customWidth="1"/>
    <col min="4423" max="4423" width="7.7109375" style="91" customWidth="1"/>
    <col min="4424" max="4424" width="8.42578125" style="91" customWidth="1"/>
    <col min="4425" max="4425" width="7.7109375" style="91" customWidth="1"/>
    <col min="4426" max="4426" width="8.7109375" style="91" customWidth="1"/>
    <col min="4427" max="4427" width="0" style="91" hidden="1" customWidth="1"/>
    <col min="4428" max="4428" width="7.140625" style="91" customWidth="1"/>
    <col min="4429" max="4429" width="6.7109375" style="91" customWidth="1"/>
    <col min="4430" max="4430" width="0" style="91" hidden="1" customWidth="1"/>
    <col min="4431" max="4431" width="6.140625" style="91" customWidth="1"/>
    <col min="4432" max="4432" width="10.140625" style="91" customWidth="1"/>
    <col min="4433" max="4433" width="9" style="91" customWidth="1"/>
    <col min="4434" max="4462" width="0" style="91" hidden="1" customWidth="1"/>
    <col min="4463" max="4628" width="9.140625" style="91"/>
    <col min="4629" max="4629" width="4.140625" style="91" customWidth="1"/>
    <col min="4630" max="4630" width="26.42578125" style="91" customWidth="1"/>
    <col min="4631" max="4631" width="9.85546875" style="91" customWidth="1"/>
    <col min="4632" max="4632" width="8" style="91" customWidth="1"/>
    <col min="4633" max="4633" width="11.5703125" style="91" customWidth="1"/>
    <col min="4634" max="4634" width="7.42578125" style="91" customWidth="1"/>
    <col min="4635" max="4635" width="12" style="91" customWidth="1"/>
    <col min="4636" max="4636" width="7.5703125" style="91" customWidth="1"/>
    <col min="4637" max="4637" width="7.7109375" style="91" customWidth="1"/>
    <col min="4638" max="4657" width="0" style="91" hidden="1" customWidth="1"/>
    <col min="4658" max="4658" width="11" style="91" customWidth="1"/>
    <col min="4659" max="4659" width="8.7109375" style="91" customWidth="1"/>
    <col min="4660" max="4660" width="9.42578125" style="91" customWidth="1"/>
    <col min="4661" max="4661" width="9" style="91" customWidth="1"/>
    <col min="4662" max="4662" width="7.85546875" style="91" customWidth="1"/>
    <col min="4663" max="4663" width="10.140625" style="91" customWidth="1"/>
    <col min="4664" max="4665" width="9.85546875" style="91" customWidth="1"/>
    <col min="4666" max="4666" width="8.85546875" style="91" customWidth="1"/>
    <col min="4667" max="4667" width="10" style="91" customWidth="1"/>
    <col min="4668" max="4668" width="9.5703125" style="91" customWidth="1"/>
    <col min="4669" max="4669" width="9.85546875" style="91" customWidth="1"/>
    <col min="4670" max="4670" width="9.5703125" style="91" customWidth="1"/>
    <col min="4671" max="4671" width="11.5703125" style="91" customWidth="1"/>
    <col min="4672" max="4675" width="0" style="91" hidden="1" customWidth="1"/>
    <col min="4676" max="4676" width="9.7109375" style="91" customWidth="1"/>
    <col min="4677" max="4678" width="7.5703125" style="91" customWidth="1"/>
    <col min="4679" max="4679" width="7.7109375" style="91" customWidth="1"/>
    <col min="4680" max="4680" width="8.42578125" style="91" customWidth="1"/>
    <col min="4681" max="4681" width="7.7109375" style="91" customWidth="1"/>
    <col min="4682" max="4682" width="8.7109375" style="91" customWidth="1"/>
    <col min="4683" max="4683" width="0" style="91" hidden="1" customWidth="1"/>
    <col min="4684" max="4684" width="7.140625" style="91" customWidth="1"/>
    <col min="4685" max="4685" width="6.7109375" style="91" customWidth="1"/>
    <col min="4686" max="4686" width="0" style="91" hidden="1" customWidth="1"/>
    <col min="4687" max="4687" width="6.140625" style="91" customWidth="1"/>
    <col min="4688" max="4688" width="10.140625" style="91" customWidth="1"/>
    <col min="4689" max="4689" width="9" style="91" customWidth="1"/>
    <col min="4690" max="4718" width="0" style="91" hidden="1" customWidth="1"/>
    <col min="4719" max="4884" width="9.140625" style="91"/>
    <col min="4885" max="4885" width="4.140625" style="91" customWidth="1"/>
    <col min="4886" max="4886" width="26.42578125" style="91" customWidth="1"/>
    <col min="4887" max="4887" width="9.85546875" style="91" customWidth="1"/>
    <col min="4888" max="4888" width="8" style="91" customWidth="1"/>
    <col min="4889" max="4889" width="11.5703125" style="91" customWidth="1"/>
    <col min="4890" max="4890" width="7.42578125" style="91" customWidth="1"/>
    <col min="4891" max="4891" width="12" style="91" customWidth="1"/>
    <col min="4892" max="4892" width="7.5703125" style="91" customWidth="1"/>
    <col min="4893" max="4893" width="7.7109375" style="91" customWidth="1"/>
    <col min="4894" max="4913" width="0" style="91" hidden="1" customWidth="1"/>
    <col min="4914" max="4914" width="11" style="91" customWidth="1"/>
    <col min="4915" max="4915" width="8.7109375" style="91" customWidth="1"/>
    <col min="4916" max="4916" width="9.42578125" style="91" customWidth="1"/>
    <col min="4917" max="4917" width="9" style="91" customWidth="1"/>
    <col min="4918" max="4918" width="7.85546875" style="91" customWidth="1"/>
    <col min="4919" max="4919" width="10.140625" style="91" customWidth="1"/>
    <col min="4920" max="4921" width="9.85546875" style="91" customWidth="1"/>
    <col min="4922" max="4922" width="8.85546875" style="91" customWidth="1"/>
    <col min="4923" max="4923" width="10" style="91" customWidth="1"/>
    <col min="4924" max="4924" width="9.5703125" style="91" customWidth="1"/>
    <col min="4925" max="4925" width="9.85546875" style="91" customWidth="1"/>
    <col min="4926" max="4926" width="9.5703125" style="91" customWidth="1"/>
    <col min="4927" max="4927" width="11.5703125" style="91" customWidth="1"/>
    <col min="4928" max="4931" width="0" style="91" hidden="1" customWidth="1"/>
    <col min="4932" max="4932" width="9.7109375" style="91" customWidth="1"/>
    <col min="4933" max="4934" width="7.5703125" style="91" customWidth="1"/>
    <col min="4935" max="4935" width="7.7109375" style="91" customWidth="1"/>
    <col min="4936" max="4936" width="8.42578125" style="91" customWidth="1"/>
    <col min="4937" max="4937" width="7.7109375" style="91" customWidth="1"/>
    <col min="4938" max="4938" width="8.7109375" style="91" customWidth="1"/>
    <col min="4939" max="4939" width="0" style="91" hidden="1" customWidth="1"/>
    <col min="4940" max="4940" width="7.140625" style="91" customWidth="1"/>
    <col min="4941" max="4941" width="6.7109375" style="91" customWidth="1"/>
    <col min="4942" max="4942" width="0" style="91" hidden="1" customWidth="1"/>
    <col min="4943" max="4943" width="6.140625" style="91" customWidth="1"/>
    <col min="4944" max="4944" width="10.140625" style="91" customWidth="1"/>
    <col min="4945" max="4945" width="9" style="91" customWidth="1"/>
    <col min="4946" max="4974" width="0" style="91" hidden="1" customWidth="1"/>
    <col min="4975" max="5140" width="9.140625" style="91"/>
    <col min="5141" max="5141" width="4.140625" style="91" customWidth="1"/>
    <col min="5142" max="5142" width="26.42578125" style="91" customWidth="1"/>
    <col min="5143" max="5143" width="9.85546875" style="91" customWidth="1"/>
    <col min="5144" max="5144" width="8" style="91" customWidth="1"/>
    <col min="5145" max="5145" width="11.5703125" style="91" customWidth="1"/>
    <col min="5146" max="5146" width="7.42578125" style="91" customWidth="1"/>
    <col min="5147" max="5147" width="12" style="91" customWidth="1"/>
    <col min="5148" max="5148" width="7.5703125" style="91" customWidth="1"/>
    <col min="5149" max="5149" width="7.7109375" style="91" customWidth="1"/>
    <col min="5150" max="5169" width="0" style="91" hidden="1" customWidth="1"/>
    <col min="5170" max="5170" width="11" style="91" customWidth="1"/>
    <col min="5171" max="5171" width="8.7109375" style="91" customWidth="1"/>
    <col min="5172" max="5172" width="9.42578125" style="91" customWidth="1"/>
    <col min="5173" max="5173" width="9" style="91" customWidth="1"/>
    <col min="5174" max="5174" width="7.85546875" style="91" customWidth="1"/>
    <col min="5175" max="5175" width="10.140625" style="91" customWidth="1"/>
    <col min="5176" max="5177" width="9.85546875" style="91" customWidth="1"/>
    <col min="5178" max="5178" width="8.85546875" style="91" customWidth="1"/>
    <col min="5179" max="5179" width="10" style="91" customWidth="1"/>
    <col min="5180" max="5180" width="9.5703125" style="91" customWidth="1"/>
    <col min="5181" max="5181" width="9.85546875" style="91" customWidth="1"/>
    <col min="5182" max="5182" width="9.5703125" style="91" customWidth="1"/>
    <col min="5183" max="5183" width="11.5703125" style="91" customWidth="1"/>
    <col min="5184" max="5187" width="0" style="91" hidden="1" customWidth="1"/>
    <col min="5188" max="5188" width="9.7109375" style="91" customWidth="1"/>
    <col min="5189" max="5190" width="7.5703125" style="91" customWidth="1"/>
    <col min="5191" max="5191" width="7.7109375" style="91" customWidth="1"/>
    <col min="5192" max="5192" width="8.42578125" style="91" customWidth="1"/>
    <col min="5193" max="5193" width="7.7109375" style="91" customWidth="1"/>
    <col min="5194" max="5194" width="8.7109375" style="91" customWidth="1"/>
    <col min="5195" max="5195" width="0" style="91" hidden="1" customWidth="1"/>
    <col min="5196" max="5196" width="7.140625" style="91" customWidth="1"/>
    <col min="5197" max="5197" width="6.7109375" style="91" customWidth="1"/>
    <col min="5198" max="5198" width="0" style="91" hidden="1" customWidth="1"/>
    <col min="5199" max="5199" width="6.140625" style="91" customWidth="1"/>
    <col min="5200" max="5200" width="10.140625" style="91" customWidth="1"/>
    <col min="5201" max="5201" width="9" style="91" customWidth="1"/>
    <col min="5202" max="5230" width="0" style="91" hidden="1" customWidth="1"/>
    <col min="5231" max="5396" width="9.140625" style="91"/>
    <col min="5397" max="5397" width="4.140625" style="91" customWidth="1"/>
    <col min="5398" max="5398" width="26.42578125" style="91" customWidth="1"/>
    <col min="5399" max="5399" width="9.85546875" style="91" customWidth="1"/>
    <col min="5400" max="5400" width="8" style="91" customWidth="1"/>
    <col min="5401" max="5401" width="11.5703125" style="91" customWidth="1"/>
    <col min="5402" max="5402" width="7.42578125" style="91" customWidth="1"/>
    <col min="5403" max="5403" width="12" style="91" customWidth="1"/>
    <col min="5404" max="5404" width="7.5703125" style="91" customWidth="1"/>
    <col min="5405" max="5405" width="7.7109375" style="91" customWidth="1"/>
    <col min="5406" max="5425" width="0" style="91" hidden="1" customWidth="1"/>
    <col min="5426" max="5426" width="11" style="91" customWidth="1"/>
    <col min="5427" max="5427" width="8.7109375" style="91" customWidth="1"/>
    <col min="5428" max="5428" width="9.42578125" style="91" customWidth="1"/>
    <col min="5429" max="5429" width="9" style="91" customWidth="1"/>
    <col min="5430" max="5430" width="7.85546875" style="91" customWidth="1"/>
    <col min="5431" max="5431" width="10.140625" style="91" customWidth="1"/>
    <col min="5432" max="5433" width="9.85546875" style="91" customWidth="1"/>
    <col min="5434" max="5434" width="8.85546875" style="91" customWidth="1"/>
    <col min="5435" max="5435" width="10" style="91" customWidth="1"/>
    <col min="5436" max="5436" width="9.5703125" style="91" customWidth="1"/>
    <col min="5437" max="5437" width="9.85546875" style="91" customWidth="1"/>
    <col min="5438" max="5438" width="9.5703125" style="91" customWidth="1"/>
    <col min="5439" max="5439" width="11.5703125" style="91" customWidth="1"/>
    <col min="5440" max="5443" width="0" style="91" hidden="1" customWidth="1"/>
    <col min="5444" max="5444" width="9.7109375" style="91" customWidth="1"/>
    <col min="5445" max="5446" width="7.5703125" style="91" customWidth="1"/>
    <col min="5447" max="5447" width="7.7109375" style="91" customWidth="1"/>
    <col min="5448" max="5448" width="8.42578125" style="91" customWidth="1"/>
    <col min="5449" max="5449" width="7.7109375" style="91" customWidth="1"/>
    <col min="5450" max="5450" width="8.7109375" style="91" customWidth="1"/>
    <col min="5451" max="5451" width="0" style="91" hidden="1" customWidth="1"/>
    <col min="5452" max="5452" width="7.140625" style="91" customWidth="1"/>
    <col min="5453" max="5453" width="6.7109375" style="91" customWidth="1"/>
    <col min="5454" max="5454" width="0" style="91" hidden="1" customWidth="1"/>
    <col min="5455" max="5455" width="6.140625" style="91" customWidth="1"/>
    <col min="5456" max="5456" width="10.140625" style="91" customWidth="1"/>
    <col min="5457" max="5457" width="9" style="91" customWidth="1"/>
    <col min="5458" max="5486" width="0" style="91" hidden="1" customWidth="1"/>
    <col min="5487" max="5652" width="9.140625" style="91"/>
    <col min="5653" max="5653" width="4.140625" style="91" customWidth="1"/>
    <col min="5654" max="5654" width="26.42578125" style="91" customWidth="1"/>
    <col min="5655" max="5655" width="9.85546875" style="91" customWidth="1"/>
    <col min="5656" max="5656" width="8" style="91" customWidth="1"/>
    <col min="5657" max="5657" width="11.5703125" style="91" customWidth="1"/>
    <col min="5658" max="5658" width="7.42578125" style="91" customWidth="1"/>
    <col min="5659" max="5659" width="12" style="91" customWidth="1"/>
    <col min="5660" max="5660" width="7.5703125" style="91" customWidth="1"/>
    <col min="5661" max="5661" width="7.7109375" style="91" customWidth="1"/>
    <col min="5662" max="5681" width="0" style="91" hidden="1" customWidth="1"/>
    <col min="5682" max="5682" width="11" style="91" customWidth="1"/>
    <col min="5683" max="5683" width="8.7109375" style="91" customWidth="1"/>
    <col min="5684" max="5684" width="9.42578125" style="91" customWidth="1"/>
    <col min="5685" max="5685" width="9" style="91" customWidth="1"/>
    <col min="5686" max="5686" width="7.85546875" style="91" customWidth="1"/>
    <col min="5687" max="5687" width="10.140625" style="91" customWidth="1"/>
    <col min="5688" max="5689" width="9.85546875" style="91" customWidth="1"/>
    <col min="5690" max="5690" width="8.85546875" style="91" customWidth="1"/>
    <col min="5691" max="5691" width="10" style="91" customWidth="1"/>
    <col min="5692" max="5692" width="9.5703125" style="91" customWidth="1"/>
    <col min="5693" max="5693" width="9.85546875" style="91" customWidth="1"/>
    <col min="5694" max="5694" width="9.5703125" style="91" customWidth="1"/>
    <col min="5695" max="5695" width="11.5703125" style="91" customWidth="1"/>
    <col min="5696" max="5699" width="0" style="91" hidden="1" customWidth="1"/>
    <col min="5700" max="5700" width="9.7109375" style="91" customWidth="1"/>
    <col min="5701" max="5702" width="7.5703125" style="91" customWidth="1"/>
    <col min="5703" max="5703" width="7.7109375" style="91" customWidth="1"/>
    <col min="5704" max="5704" width="8.42578125" style="91" customWidth="1"/>
    <col min="5705" max="5705" width="7.7109375" style="91" customWidth="1"/>
    <col min="5706" max="5706" width="8.7109375" style="91" customWidth="1"/>
    <col min="5707" max="5707" width="0" style="91" hidden="1" customWidth="1"/>
    <col min="5708" max="5708" width="7.140625" style="91" customWidth="1"/>
    <col min="5709" max="5709" width="6.7109375" style="91" customWidth="1"/>
    <col min="5710" max="5710" width="0" style="91" hidden="1" customWidth="1"/>
    <col min="5711" max="5711" width="6.140625" style="91" customWidth="1"/>
    <col min="5712" max="5712" width="10.140625" style="91" customWidth="1"/>
    <col min="5713" max="5713" width="9" style="91" customWidth="1"/>
    <col min="5714" max="5742" width="0" style="91" hidden="1" customWidth="1"/>
    <col min="5743" max="5908" width="9.140625" style="91"/>
    <col min="5909" max="5909" width="4.140625" style="91" customWidth="1"/>
    <col min="5910" max="5910" width="26.42578125" style="91" customWidth="1"/>
    <col min="5911" max="5911" width="9.85546875" style="91" customWidth="1"/>
    <col min="5912" max="5912" width="8" style="91" customWidth="1"/>
    <col min="5913" max="5913" width="11.5703125" style="91" customWidth="1"/>
    <col min="5914" max="5914" width="7.42578125" style="91" customWidth="1"/>
    <col min="5915" max="5915" width="12" style="91" customWidth="1"/>
    <col min="5916" max="5916" width="7.5703125" style="91" customWidth="1"/>
    <col min="5917" max="5917" width="7.7109375" style="91" customWidth="1"/>
    <col min="5918" max="5937" width="0" style="91" hidden="1" customWidth="1"/>
    <col min="5938" max="5938" width="11" style="91" customWidth="1"/>
    <col min="5939" max="5939" width="8.7109375" style="91" customWidth="1"/>
    <col min="5940" max="5940" width="9.42578125" style="91" customWidth="1"/>
    <col min="5941" max="5941" width="9" style="91" customWidth="1"/>
    <col min="5942" max="5942" width="7.85546875" style="91" customWidth="1"/>
    <col min="5943" max="5943" width="10.140625" style="91" customWidth="1"/>
    <col min="5944" max="5945" width="9.85546875" style="91" customWidth="1"/>
    <col min="5946" max="5946" width="8.85546875" style="91" customWidth="1"/>
    <col min="5947" max="5947" width="10" style="91" customWidth="1"/>
    <col min="5948" max="5948" width="9.5703125" style="91" customWidth="1"/>
    <col min="5949" max="5949" width="9.85546875" style="91" customWidth="1"/>
    <col min="5950" max="5950" width="9.5703125" style="91" customWidth="1"/>
    <col min="5951" max="5951" width="11.5703125" style="91" customWidth="1"/>
    <col min="5952" max="5955" width="0" style="91" hidden="1" customWidth="1"/>
    <col min="5956" max="5956" width="9.7109375" style="91" customWidth="1"/>
    <col min="5957" max="5958" width="7.5703125" style="91" customWidth="1"/>
    <col min="5959" max="5959" width="7.7109375" style="91" customWidth="1"/>
    <col min="5960" max="5960" width="8.42578125" style="91" customWidth="1"/>
    <col min="5961" max="5961" width="7.7109375" style="91" customWidth="1"/>
    <col min="5962" max="5962" width="8.7109375" style="91" customWidth="1"/>
    <col min="5963" max="5963" width="0" style="91" hidden="1" customWidth="1"/>
    <col min="5964" max="5964" width="7.140625" style="91" customWidth="1"/>
    <col min="5965" max="5965" width="6.7109375" style="91" customWidth="1"/>
    <col min="5966" max="5966" width="0" style="91" hidden="1" customWidth="1"/>
    <col min="5967" max="5967" width="6.140625" style="91" customWidth="1"/>
    <col min="5968" max="5968" width="10.140625" style="91" customWidth="1"/>
    <col min="5969" max="5969" width="9" style="91" customWidth="1"/>
    <col min="5970" max="5998" width="0" style="91" hidden="1" customWidth="1"/>
    <col min="5999" max="6164" width="9.140625" style="91"/>
    <col min="6165" max="6165" width="4.140625" style="91" customWidth="1"/>
    <col min="6166" max="6166" width="26.42578125" style="91" customWidth="1"/>
    <col min="6167" max="6167" width="9.85546875" style="91" customWidth="1"/>
    <col min="6168" max="6168" width="8" style="91" customWidth="1"/>
    <col min="6169" max="6169" width="11.5703125" style="91" customWidth="1"/>
    <col min="6170" max="6170" width="7.42578125" style="91" customWidth="1"/>
    <col min="6171" max="6171" width="12" style="91" customWidth="1"/>
    <col min="6172" max="6172" width="7.5703125" style="91" customWidth="1"/>
    <col min="6173" max="6173" width="7.7109375" style="91" customWidth="1"/>
    <col min="6174" max="6193" width="0" style="91" hidden="1" customWidth="1"/>
    <col min="6194" max="6194" width="11" style="91" customWidth="1"/>
    <col min="6195" max="6195" width="8.7109375" style="91" customWidth="1"/>
    <col min="6196" max="6196" width="9.42578125" style="91" customWidth="1"/>
    <col min="6197" max="6197" width="9" style="91" customWidth="1"/>
    <col min="6198" max="6198" width="7.85546875" style="91" customWidth="1"/>
    <col min="6199" max="6199" width="10.140625" style="91" customWidth="1"/>
    <col min="6200" max="6201" width="9.85546875" style="91" customWidth="1"/>
    <col min="6202" max="6202" width="8.85546875" style="91" customWidth="1"/>
    <col min="6203" max="6203" width="10" style="91" customWidth="1"/>
    <col min="6204" max="6204" width="9.5703125" style="91" customWidth="1"/>
    <col min="6205" max="6205" width="9.85546875" style="91" customWidth="1"/>
    <col min="6206" max="6206" width="9.5703125" style="91" customWidth="1"/>
    <col min="6207" max="6207" width="11.5703125" style="91" customWidth="1"/>
    <col min="6208" max="6211" width="0" style="91" hidden="1" customWidth="1"/>
    <col min="6212" max="6212" width="9.7109375" style="91" customWidth="1"/>
    <col min="6213" max="6214" width="7.5703125" style="91" customWidth="1"/>
    <col min="6215" max="6215" width="7.7109375" style="91" customWidth="1"/>
    <col min="6216" max="6216" width="8.42578125" style="91" customWidth="1"/>
    <col min="6217" max="6217" width="7.7109375" style="91" customWidth="1"/>
    <col min="6218" max="6218" width="8.7109375" style="91" customWidth="1"/>
    <col min="6219" max="6219" width="0" style="91" hidden="1" customWidth="1"/>
    <col min="6220" max="6220" width="7.140625" style="91" customWidth="1"/>
    <col min="6221" max="6221" width="6.7109375" style="91" customWidth="1"/>
    <col min="6222" max="6222" width="0" style="91" hidden="1" customWidth="1"/>
    <col min="6223" max="6223" width="6.140625" style="91" customWidth="1"/>
    <col min="6224" max="6224" width="10.140625" style="91" customWidth="1"/>
    <col min="6225" max="6225" width="9" style="91" customWidth="1"/>
    <col min="6226" max="6254" width="0" style="91" hidden="1" customWidth="1"/>
    <col min="6255" max="6420" width="9.140625" style="91"/>
    <col min="6421" max="6421" width="4.140625" style="91" customWidth="1"/>
    <col min="6422" max="6422" width="26.42578125" style="91" customWidth="1"/>
    <col min="6423" max="6423" width="9.85546875" style="91" customWidth="1"/>
    <col min="6424" max="6424" width="8" style="91" customWidth="1"/>
    <col min="6425" max="6425" width="11.5703125" style="91" customWidth="1"/>
    <col min="6426" max="6426" width="7.42578125" style="91" customWidth="1"/>
    <col min="6427" max="6427" width="12" style="91" customWidth="1"/>
    <col min="6428" max="6428" width="7.5703125" style="91" customWidth="1"/>
    <col min="6429" max="6429" width="7.7109375" style="91" customWidth="1"/>
    <col min="6430" max="6449" width="0" style="91" hidden="1" customWidth="1"/>
    <col min="6450" max="6450" width="11" style="91" customWidth="1"/>
    <col min="6451" max="6451" width="8.7109375" style="91" customWidth="1"/>
    <col min="6452" max="6452" width="9.42578125" style="91" customWidth="1"/>
    <col min="6453" max="6453" width="9" style="91" customWidth="1"/>
    <col min="6454" max="6454" width="7.85546875" style="91" customWidth="1"/>
    <col min="6455" max="6455" width="10.140625" style="91" customWidth="1"/>
    <col min="6456" max="6457" width="9.85546875" style="91" customWidth="1"/>
    <col min="6458" max="6458" width="8.85546875" style="91" customWidth="1"/>
    <col min="6459" max="6459" width="10" style="91" customWidth="1"/>
    <col min="6460" max="6460" width="9.5703125" style="91" customWidth="1"/>
    <col min="6461" max="6461" width="9.85546875" style="91" customWidth="1"/>
    <col min="6462" max="6462" width="9.5703125" style="91" customWidth="1"/>
    <col min="6463" max="6463" width="11.5703125" style="91" customWidth="1"/>
    <col min="6464" max="6467" width="0" style="91" hidden="1" customWidth="1"/>
    <col min="6468" max="6468" width="9.7109375" style="91" customWidth="1"/>
    <col min="6469" max="6470" width="7.5703125" style="91" customWidth="1"/>
    <col min="6471" max="6471" width="7.7109375" style="91" customWidth="1"/>
    <col min="6472" max="6472" width="8.42578125" style="91" customWidth="1"/>
    <col min="6473" max="6473" width="7.7109375" style="91" customWidth="1"/>
    <col min="6474" max="6474" width="8.7109375" style="91" customWidth="1"/>
    <col min="6475" max="6475" width="0" style="91" hidden="1" customWidth="1"/>
    <col min="6476" max="6476" width="7.140625" style="91" customWidth="1"/>
    <col min="6477" max="6477" width="6.7109375" style="91" customWidth="1"/>
    <col min="6478" max="6478" width="0" style="91" hidden="1" customWidth="1"/>
    <col min="6479" max="6479" width="6.140625" style="91" customWidth="1"/>
    <col min="6480" max="6480" width="10.140625" style="91" customWidth="1"/>
    <col min="6481" max="6481" width="9" style="91" customWidth="1"/>
    <col min="6482" max="6510" width="0" style="91" hidden="1" customWidth="1"/>
    <col min="6511" max="6676" width="9.140625" style="91"/>
    <col min="6677" max="6677" width="4.140625" style="91" customWidth="1"/>
    <col min="6678" max="6678" width="26.42578125" style="91" customWidth="1"/>
    <col min="6679" max="6679" width="9.85546875" style="91" customWidth="1"/>
    <col min="6680" max="6680" width="8" style="91" customWidth="1"/>
    <col min="6681" max="6681" width="11.5703125" style="91" customWidth="1"/>
    <col min="6682" max="6682" width="7.42578125" style="91" customWidth="1"/>
    <col min="6683" max="6683" width="12" style="91" customWidth="1"/>
    <col min="6684" max="6684" width="7.5703125" style="91" customWidth="1"/>
    <col min="6685" max="6685" width="7.7109375" style="91" customWidth="1"/>
    <col min="6686" max="6705" width="0" style="91" hidden="1" customWidth="1"/>
    <col min="6706" max="6706" width="11" style="91" customWidth="1"/>
    <col min="6707" max="6707" width="8.7109375" style="91" customWidth="1"/>
    <col min="6708" max="6708" width="9.42578125" style="91" customWidth="1"/>
    <col min="6709" max="6709" width="9" style="91" customWidth="1"/>
    <col min="6710" max="6710" width="7.85546875" style="91" customWidth="1"/>
    <col min="6711" max="6711" width="10.140625" style="91" customWidth="1"/>
    <col min="6712" max="6713" width="9.85546875" style="91" customWidth="1"/>
    <col min="6714" max="6714" width="8.85546875" style="91" customWidth="1"/>
    <col min="6715" max="6715" width="10" style="91" customWidth="1"/>
    <col min="6716" max="6716" width="9.5703125" style="91" customWidth="1"/>
    <col min="6717" max="6717" width="9.85546875" style="91" customWidth="1"/>
    <col min="6718" max="6718" width="9.5703125" style="91" customWidth="1"/>
    <col min="6719" max="6719" width="11.5703125" style="91" customWidth="1"/>
    <col min="6720" max="6723" width="0" style="91" hidden="1" customWidth="1"/>
    <col min="6724" max="6724" width="9.7109375" style="91" customWidth="1"/>
    <col min="6725" max="6726" width="7.5703125" style="91" customWidth="1"/>
    <col min="6727" max="6727" width="7.7109375" style="91" customWidth="1"/>
    <col min="6728" max="6728" width="8.42578125" style="91" customWidth="1"/>
    <col min="6729" max="6729" width="7.7109375" style="91" customWidth="1"/>
    <col min="6730" max="6730" width="8.7109375" style="91" customWidth="1"/>
    <col min="6731" max="6731" width="0" style="91" hidden="1" customWidth="1"/>
    <col min="6732" max="6732" width="7.140625" style="91" customWidth="1"/>
    <col min="6733" max="6733" width="6.7109375" style="91" customWidth="1"/>
    <col min="6734" max="6734" width="0" style="91" hidden="1" customWidth="1"/>
    <col min="6735" max="6735" width="6.140625" style="91" customWidth="1"/>
    <col min="6736" max="6736" width="10.140625" style="91" customWidth="1"/>
    <col min="6737" max="6737" width="9" style="91" customWidth="1"/>
    <col min="6738" max="6766" width="0" style="91" hidden="1" customWidth="1"/>
    <col min="6767" max="6932" width="9.140625" style="91"/>
    <col min="6933" max="6933" width="4.140625" style="91" customWidth="1"/>
    <col min="6934" max="6934" width="26.42578125" style="91" customWidth="1"/>
    <col min="6935" max="6935" width="9.85546875" style="91" customWidth="1"/>
    <col min="6936" max="6936" width="8" style="91" customWidth="1"/>
    <col min="6937" max="6937" width="11.5703125" style="91" customWidth="1"/>
    <col min="6938" max="6938" width="7.42578125" style="91" customWidth="1"/>
    <col min="6939" max="6939" width="12" style="91" customWidth="1"/>
    <col min="6940" max="6940" width="7.5703125" style="91" customWidth="1"/>
    <col min="6941" max="6941" width="7.7109375" style="91" customWidth="1"/>
    <col min="6942" max="6961" width="0" style="91" hidden="1" customWidth="1"/>
    <col min="6962" max="6962" width="11" style="91" customWidth="1"/>
    <col min="6963" max="6963" width="8.7109375" style="91" customWidth="1"/>
    <col min="6964" max="6964" width="9.42578125" style="91" customWidth="1"/>
    <col min="6965" max="6965" width="9" style="91" customWidth="1"/>
    <col min="6966" max="6966" width="7.85546875" style="91" customWidth="1"/>
    <col min="6967" max="6967" width="10.140625" style="91" customWidth="1"/>
    <col min="6968" max="6969" width="9.85546875" style="91" customWidth="1"/>
    <col min="6970" max="6970" width="8.85546875" style="91" customWidth="1"/>
    <col min="6971" max="6971" width="10" style="91" customWidth="1"/>
    <col min="6972" max="6972" width="9.5703125" style="91" customWidth="1"/>
    <col min="6973" max="6973" width="9.85546875" style="91" customWidth="1"/>
    <col min="6974" max="6974" width="9.5703125" style="91" customWidth="1"/>
    <col min="6975" max="6975" width="11.5703125" style="91" customWidth="1"/>
    <col min="6976" max="6979" width="0" style="91" hidden="1" customWidth="1"/>
    <col min="6980" max="6980" width="9.7109375" style="91" customWidth="1"/>
    <col min="6981" max="6982" width="7.5703125" style="91" customWidth="1"/>
    <col min="6983" max="6983" width="7.7109375" style="91" customWidth="1"/>
    <col min="6984" max="6984" width="8.42578125" style="91" customWidth="1"/>
    <col min="6985" max="6985" width="7.7109375" style="91" customWidth="1"/>
    <col min="6986" max="6986" width="8.7109375" style="91" customWidth="1"/>
    <col min="6987" max="6987" width="0" style="91" hidden="1" customWidth="1"/>
    <col min="6988" max="6988" width="7.140625" style="91" customWidth="1"/>
    <col min="6989" max="6989" width="6.7109375" style="91" customWidth="1"/>
    <col min="6990" max="6990" width="0" style="91" hidden="1" customWidth="1"/>
    <col min="6991" max="6991" width="6.140625" style="91" customWidth="1"/>
    <col min="6992" max="6992" width="10.140625" style="91" customWidth="1"/>
    <col min="6993" max="6993" width="9" style="91" customWidth="1"/>
    <col min="6994" max="7022" width="0" style="91" hidden="1" customWidth="1"/>
    <col min="7023" max="7188" width="9.140625" style="91"/>
    <col min="7189" max="7189" width="4.140625" style="91" customWidth="1"/>
    <col min="7190" max="7190" width="26.42578125" style="91" customWidth="1"/>
    <col min="7191" max="7191" width="9.85546875" style="91" customWidth="1"/>
    <col min="7192" max="7192" width="8" style="91" customWidth="1"/>
    <col min="7193" max="7193" width="11.5703125" style="91" customWidth="1"/>
    <col min="7194" max="7194" width="7.42578125" style="91" customWidth="1"/>
    <col min="7195" max="7195" width="12" style="91" customWidth="1"/>
    <col min="7196" max="7196" width="7.5703125" style="91" customWidth="1"/>
    <col min="7197" max="7197" width="7.7109375" style="91" customWidth="1"/>
    <col min="7198" max="7217" width="0" style="91" hidden="1" customWidth="1"/>
    <col min="7218" max="7218" width="11" style="91" customWidth="1"/>
    <col min="7219" max="7219" width="8.7109375" style="91" customWidth="1"/>
    <col min="7220" max="7220" width="9.42578125" style="91" customWidth="1"/>
    <col min="7221" max="7221" width="9" style="91" customWidth="1"/>
    <col min="7222" max="7222" width="7.85546875" style="91" customWidth="1"/>
    <col min="7223" max="7223" width="10.140625" style="91" customWidth="1"/>
    <col min="7224" max="7225" width="9.85546875" style="91" customWidth="1"/>
    <col min="7226" max="7226" width="8.85546875" style="91" customWidth="1"/>
    <col min="7227" max="7227" width="10" style="91" customWidth="1"/>
    <col min="7228" max="7228" width="9.5703125" style="91" customWidth="1"/>
    <col min="7229" max="7229" width="9.85546875" style="91" customWidth="1"/>
    <col min="7230" max="7230" width="9.5703125" style="91" customWidth="1"/>
    <col min="7231" max="7231" width="11.5703125" style="91" customWidth="1"/>
    <col min="7232" max="7235" width="0" style="91" hidden="1" customWidth="1"/>
    <col min="7236" max="7236" width="9.7109375" style="91" customWidth="1"/>
    <col min="7237" max="7238" width="7.5703125" style="91" customWidth="1"/>
    <col min="7239" max="7239" width="7.7109375" style="91" customWidth="1"/>
    <col min="7240" max="7240" width="8.42578125" style="91" customWidth="1"/>
    <col min="7241" max="7241" width="7.7109375" style="91" customWidth="1"/>
    <col min="7242" max="7242" width="8.7109375" style="91" customWidth="1"/>
    <col min="7243" max="7243" width="0" style="91" hidden="1" customWidth="1"/>
    <col min="7244" max="7244" width="7.140625" style="91" customWidth="1"/>
    <col min="7245" max="7245" width="6.7109375" style="91" customWidth="1"/>
    <col min="7246" max="7246" width="0" style="91" hidden="1" customWidth="1"/>
    <col min="7247" max="7247" width="6.140625" style="91" customWidth="1"/>
    <col min="7248" max="7248" width="10.140625" style="91" customWidth="1"/>
    <col min="7249" max="7249" width="9" style="91" customWidth="1"/>
    <col min="7250" max="7278" width="0" style="91" hidden="1" customWidth="1"/>
    <col min="7279" max="7444" width="9.140625" style="91"/>
    <col min="7445" max="7445" width="4.140625" style="91" customWidth="1"/>
    <col min="7446" max="7446" width="26.42578125" style="91" customWidth="1"/>
    <col min="7447" max="7447" width="9.85546875" style="91" customWidth="1"/>
    <col min="7448" max="7448" width="8" style="91" customWidth="1"/>
    <col min="7449" max="7449" width="11.5703125" style="91" customWidth="1"/>
    <col min="7450" max="7450" width="7.42578125" style="91" customWidth="1"/>
    <col min="7451" max="7451" width="12" style="91" customWidth="1"/>
    <col min="7452" max="7452" width="7.5703125" style="91" customWidth="1"/>
    <col min="7453" max="7453" width="7.7109375" style="91" customWidth="1"/>
    <col min="7454" max="7473" width="0" style="91" hidden="1" customWidth="1"/>
    <col min="7474" max="7474" width="11" style="91" customWidth="1"/>
    <col min="7475" max="7475" width="8.7109375" style="91" customWidth="1"/>
    <col min="7476" max="7476" width="9.42578125" style="91" customWidth="1"/>
    <col min="7477" max="7477" width="9" style="91" customWidth="1"/>
    <col min="7478" max="7478" width="7.85546875" style="91" customWidth="1"/>
    <col min="7479" max="7479" width="10.140625" style="91" customWidth="1"/>
    <col min="7480" max="7481" width="9.85546875" style="91" customWidth="1"/>
    <col min="7482" max="7482" width="8.85546875" style="91" customWidth="1"/>
    <col min="7483" max="7483" width="10" style="91" customWidth="1"/>
    <col min="7484" max="7484" width="9.5703125" style="91" customWidth="1"/>
    <col min="7485" max="7485" width="9.85546875" style="91" customWidth="1"/>
    <col min="7486" max="7486" width="9.5703125" style="91" customWidth="1"/>
    <col min="7487" max="7487" width="11.5703125" style="91" customWidth="1"/>
    <col min="7488" max="7491" width="0" style="91" hidden="1" customWidth="1"/>
    <col min="7492" max="7492" width="9.7109375" style="91" customWidth="1"/>
    <col min="7493" max="7494" width="7.5703125" style="91" customWidth="1"/>
    <col min="7495" max="7495" width="7.7109375" style="91" customWidth="1"/>
    <col min="7496" max="7496" width="8.42578125" style="91" customWidth="1"/>
    <col min="7497" max="7497" width="7.7109375" style="91" customWidth="1"/>
    <col min="7498" max="7498" width="8.7109375" style="91" customWidth="1"/>
    <col min="7499" max="7499" width="0" style="91" hidden="1" customWidth="1"/>
    <col min="7500" max="7500" width="7.140625" style="91" customWidth="1"/>
    <col min="7501" max="7501" width="6.7109375" style="91" customWidth="1"/>
    <col min="7502" max="7502" width="0" style="91" hidden="1" customWidth="1"/>
    <col min="7503" max="7503" width="6.140625" style="91" customWidth="1"/>
    <col min="7504" max="7504" width="10.140625" style="91" customWidth="1"/>
    <col min="7505" max="7505" width="9" style="91" customWidth="1"/>
    <col min="7506" max="7534" width="0" style="91" hidden="1" customWidth="1"/>
    <col min="7535" max="7700" width="9.140625" style="91"/>
    <col min="7701" max="7701" width="4.140625" style="91" customWidth="1"/>
    <col min="7702" max="7702" width="26.42578125" style="91" customWidth="1"/>
    <col min="7703" max="7703" width="9.85546875" style="91" customWidth="1"/>
    <col min="7704" max="7704" width="8" style="91" customWidth="1"/>
    <col min="7705" max="7705" width="11.5703125" style="91" customWidth="1"/>
    <col min="7706" max="7706" width="7.42578125" style="91" customWidth="1"/>
    <col min="7707" max="7707" width="12" style="91" customWidth="1"/>
    <col min="7708" max="7708" width="7.5703125" style="91" customWidth="1"/>
    <col min="7709" max="7709" width="7.7109375" style="91" customWidth="1"/>
    <col min="7710" max="7729" width="0" style="91" hidden="1" customWidth="1"/>
    <col min="7730" max="7730" width="11" style="91" customWidth="1"/>
    <col min="7731" max="7731" width="8.7109375" style="91" customWidth="1"/>
    <col min="7732" max="7732" width="9.42578125" style="91" customWidth="1"/>
    <col min="7733" max="7733" width="9" style="91" customWidth="1"/>
    <col min="7734" max="7734" width="7.85546875" style="91" customWidth="1"/>
    <col min="7735" max="7735" width="10.140625" style="91" customWidth="1"/>
    <col min="7736" max="7737" width="9.85546875" style="91" customWidth="1"/>
    <col min="7738" max="7738" width="8.85546875" style="91" customWidth="1"/>
    <col min="7739" max="7739" width="10" style="91" customWidth="1"/>
    <col min="7740" max="7740" width="9.5703125" style="91" customWidth="1"/>
    <col min="7741" max="7741" width="9.85546875" style="91" customWidth="1"/>
    <col min="7742" max="7742" width="9.5703125" style="91" customWidth="1"/>
    <col min="7743" max="7743" width="11.5703125" style="91" customWidth="1"/>
    <col min="7744" max="7747" width="0" style="91" hidden="1" customWidth="1"/>
    <col min="7748" max="7748" width="9.7109375" style="91" customWidth="1"/>
    <col min="7749" max="7750" width="7.5703125" style="91" customWidth="1"/>
    <col min="7751" max="7751" width="7.7109375" style="91" customWidth="1"/>
    <col min="7752" max="7752" width="8.42578125" style="91" customWidth="1"/>
    <col min="7753" max="7753" width="7.7109375" style="91" customWidth="1"/>
    <col min="7754" max="7754" width="8.7109375" style="91" customWidth="1"/>
    <col min="7755" max="7755" width="0" style="91" hidden="1" customWidth="1"/>
    <col min="7756" max="7756" width="7.140625" style="91" customWidth="1"/>
    <col min="7757" max="7757" width="6.7109375" style="91" customWidth="1"/>
    <col min="7758" max="7758" width="0" style="91" hidden="1" customWidth="1"/>
    <col min="7759" max="7759" width="6.140625" style="91" customWidth="1"/>
    <col min="7760" max="7760" width="10.140625" style="91" customWidth="1"/>
    <col min="7761" max="7761" width="9" style="91" customWidth="1"/>
    <col min="7762" max="7790" width="0" style="91" hidden="1" customWidth="1"/>
    <col min="7791" max="7956" width="9.140625" style="91"/>
    <col min="7957" max="7957" width="4.140625" style="91" customWidth="1"/>
    <col min="7958" max="7958" width="26.42578125" style="91" customWidth="1"/>
    <col min="7959" max="7959" width="9.85546875" style="91" customWidth="1"/>
    <col min="7960" max="7960" width="8" style="91" customWidth="1"/>
    <col min="7961" max="7961" width="11.5703125" style="91" customWidth="1"/>
    <col min="7962" max="7962" width="7.42578125" style="91" customWidth="1"/>
    <col min="7963" max="7963" width="12" style="91" customWidth="1"/>
    <col min="7964" max="7964" width="7.5703125" style="91" customWidth="1"/>
    <col min="7965" max="7965" width="7.7109375" style="91" customWidth="1"/>
    <col min="7966" max="7985" width="0" style="91" hidden="1" customWidth="1"/>
    <col min="7986" max="7986" width="11" style="91" customWidth="1"/>
    <col min="7987" max="7987" width="8.7109375" style="91" customWidth="1"/>
    <col min="7988" max="7988" width="9.42578125" style="91" customWidth="1"/>
    <col min="7989" max="7989" width="9" style="91" customWidth="1"/>
    <col min="7990" max="7990" width="7.85546875" style="91" customWidth="1"/>
    <col min="7991" max="7991" width="10.140625" style="91" customWidth="1"/>
    <col min="7992" max="7993" width="9.85546875" style="91" customWidth="1"/>
    <col min="7994" max="7994" width="8.85546875" style="91" customWidth="1"/>
    <col min="7995" max="7995" width="10" style="91" customWidth="1"/>
    <col min="7996" max="7996" width="9.5703125" style="91" customWidth="1"/>
    <col min="7997" max="7997" width="9.85546875" style="91" customWidth="1"/>
    <col min="7998" max="7998" width="9.5703125" style="91" customWidth="1"/>
    <col min="7999" max="7999" width="11.5703125" style="91" customWidth="1"/>
    <col min="8000" max="8003" width="0" style="91" hidden="1" customWidth="1"/>
    <col min="8004" max="8004" width="9.7109375" style="91" customWidth="1"/>
    <col min="8005" max="8006" width="7.5703125" style="91" customWidth="1"/>
    <col min="8007" max="8007" width="7.7109375" style="91" customWidth="1"/>
    <col min="8008" max="8008" width="8.42578125" style="91" customWidth="1"/>
    <col min="8009" max="8009" width="7.7109375" style="91" customWidth="1"/>
    <col min="8010" max="8010" width="8.7109375" style="91" customWidth="1"/>
    <col min="8011" max="8011" width="0" style="91" hidden="1" customWidth="1"/>
    <col min="8012" max="8012" width="7.140625" style="91" customWidth="1"/>
    <col min="8013" max="8013" width="6.7109375" style="91" customWidth="1"/>
    <col min="8014" max="8014" width="0" style="91" hidden="1" customWidth="1"/>
    <col min="8015" max="8015" width="6.140625" style="91" customWidth="1"/>
    <col min="8016" max="8016" width="10.140625" style="91" customWidth="1"/>
    <col min="8017" max="8017" width="9" style="91" customWidth="1"/>
    <col min="8018" max="8046" width="0" style="91" hidden="1" customWidth="1"/>
    <col min="8047" max="8212" width="9.140625" style="91"/>
    <col min="8213" max="8213" width="4.140625" style="91" customWidth="1"/>
    <col min="8214" max="8214" width="26.42578125" style="91" customWidth="1"/>
    <col min="8215" max="8215" width="9.85546875" style="91" customWidth="1"/>
    <col min="8216" max="8216" width="8" style="91" customWidth="1"/>
    <col min="8217" max="8217" width="11.5703125" style="91" customWidth="1"/>
    <col min="8218" max="8218" width="7.42578125" style="91" customWidth="1"/>
    <col min="8219" max="8219" width="12" style="91" customWidth="1"/>
    <col min="8220" max="8220" width="7.5703125" style="91" customWidth="1"/>
    <col min="8221" max="8221" width="7.7109375" style="91" customWidth="1"/>
    <col min="8222" max="8241" width="0" style="91" hidden="1" customWidth="1"/>
    <col min="8242" max="8242" width="11" style="91" customWidth="1"/>
    <col min="8243" max="8243" width="8.7109375" style="91" customWidth="1"/>
    <col min="8244" max="8244" width="9.42578125" style="91" customWidth="1"/>
    <col min="8245" max="8245" width="9" style="91" customWidth="1"/>
    <col min="8246" max="8246" width="7.85546875" style="91" customWidth="1"/>
    <col min="8247" max="8247" width="10.140625" style="91" customWidth="1"/>
    <col min="8248" max="8249" width="9.85546875" style="91" customWidth="1"/>
    <col min="8250" max="8250" width="8.85546875" style="91" customWidth="1"/>
    <col min="8251" max="8251" width="10" style="91" customWidth="1"/>
    <col min="8252" max="8252" width="9.5703125" style="91" customWidth="1"/>
    <col min="8253" max="8253" width="9.85546875" style="91" customWidth="1"/>
    <col min="8254" max="8254" width="9.5703125" style="91" customWidth="1"/>
    <col min="8255" max="8255" width="11.5703125" style="91" customWidth="1"/>
    <col min="8256" max="8259" width="0" style="91" hidden="1" customWidth="1"/>
    <col min="8260" max="8260" width="9.7109375" style="91" customWidth="1"/>
    <col min="8261" max="8262" width="7.5703125" style="91" customWidth="1"/>
    <col min="8263" max="8263" width="7.7109375" style="91" customWidth="1"/>
    <col min="8264" max="8264" width="8.42578125" style="91" customWidth="1"/>
    <col min="8265" max="8265" width="7.7109375" style="91" customWidth="1"/>
    <col min="8266" max="8266" width="8.7109375" style="91" customWidth="1"/>
    <col min="8267" max="8267" width="0" style="91" hidden="1" customWidth="1"/>
    <col min="8268" max="8268" width="7.140625" style="91" customWidth="1"/>
    <col min="8269" max="8269" width="6.7109375" style="91" customWidth="1"/>
    <col min="8270" max="8270" width="0" style="91" hidden="1" customWidth="1"/>
    <col min="8271" max="8271" width="6.140625" style="91" customWidth="1"/>
    <col min="8272" max="8272" width="10.140625" style="91" customWidth="1"/>
    <col min="8273" max="8273" width="9" style="91" customWidth="1"/>
    <col min="8274" max="8302" width="0" style="91" hidden="1" customWidth="1"/>
    <col min="8303" max="8468" width="9.140625" style="91"/>
    <col min="8469" max="8469" width="4.140625" style="91" customWidth="1"/>
    <col min="8470" max="8470" width="26.42578125" style="91" customWidth="1"/>
    <col min="8471" max="8471" width="9.85546875" style="91" customWidth="1"/>
    <col min="8472" max="8472" width="8" style="91" customWidth="1"/>
    <col min="8473" max="8473" width="11.5703125" style="91" customWidth="1"/>
    <col min="8474" max="8474" width="7.42578125" style="91" customWidth="1"/>
    <col min="8475" max="8475" width="12" style="91" customWidth="1"/>
    <col min="8476" max="8476" width="7.5703125" style="91" customWidth="1"/>
    <col min="8477" max="8477" width="7.7109375" style="91" customWidth="1"/>
    <col min="8478" max="8497" width="0" style="91" hidden="1" customWidth="1"/>
    <col min="8498" max="8498" width="11" style="91" customWidth="1"/>
    <col min="8499" max="8499" width="8.7109375" style="91" customWidth="1"/>
    <col min="8500" max="8500" width="9.42578125" style="91" customWidth="1"/>
    <col min="8501" max="8501" width="9" style="91" customWidth="1"/>
    <col min="8502" max="8502" width="7.85546875" style="91" customWidth="1"/>
    <col min="8503" max="8503" width="10.140625" style="91" customWidth="1"/>
    <col min="8504" max="8505" width="9.85546875" style="91" customWidth="1"/>
    <col min="8506" max="8506" width="8.85546875" style="91" customWidth="1"/>
    <col min="8507" max="8507" width="10" style="91" customWidth="1"/>
    <col min="8508" max="8508" width="9.5703125" style="91" customWidth="1"/>
    <col min="8509" max="8509" width="9.85546875" style="91" customWidth="1"/>
    <col min="8510" max="8510" width="9.5703125" style="91" customWidth="1"/>
    <col min="8511" max="8511" width="11.5703125" style="91" customWidth="1"/>
    <col min="8512" max="8515" width="0" style="91" hidden="1" customWidth="1"/>
    <col min="8516" max="8516" width="9.7109375" style="91" customWidth="1"/>
    <col min="8517" max="8518" width="7.5703125" style="91" customWidth="1"/>
    <col min="8519" max="8519" width="7.7109375" style="91" customWidth="1"/>
    <col min="8520" max="8520" width="8.42578125" style="91" customWidth="1"/>
    <col min="8521" max="8521" width="7.7109375" style="91" customWidth="1"/>
    <col min="8522" max="8522" width="8.7109375" style="91" customWidth="1"/>
    <col min="8523" max="8523" width="0" style="91" hidden="1" customWidth="1"/>
    <col min="8524" max="8524" width="7.140625" style="91" customWidth="1"/>
    <col min="8525" max="8525" width="6.7109375" style="91" customWidth="1"/>
    <col min="8526" max="8526" width="0" style="91" hidden="1" customWidth="1"/>
    <col min="8527" max="8527" width="6.140625" style="91" customWidth="1"/>
    <col min="8528" max="8528" width="10.140625" style="91" customWidth="1"/>
    <col min="8529" max="8529" width="9" style="91" customWidth="1"/>
    <col min="8530" max="8558" width="0" style="91" hidden="1" customWidth="1"/>
    <col min="8559" max="8724" width="9.140625" style="91"/>
    <col min="8725" max="8725" width="4.140625" style="91" customWidth="1"/>
    <col min="8726" max="8726" width="26.42578125" style="91" customWidth="1"/>
    <col min="8727" max="8727" width="9.85546875" style="91" customWidth="1"/>
    <col min="8728" max="8728" width="8" style="91" customWidth="1"/>
    <col min="8729" max="8729" width="11.5703125" style="91" customWidth="1"/>
    <col min="8730" max="8730" width="7.42578125" style="91" customWidth="1"/>
    <col min="8731" max="8731" width="12" style="91" customWidth="1"/>
    <col min="8732" max="8732" width="7.5703125" style="91" customWidth="1"/>
    <col min="8733" max="8733" width="7.7109375" style="91" customWidth="1"/>
    <col min="8734" max="8753" width="0" style="91" hidden="1" customWidth="1"/>
    <col min="8754" max="8754" width="11" style="91" customWidth="1"/>
    <col min="8755" max="8755" width="8.7109375" style="91" customWidth="1"/>
    <col min="8756" max="8756" width="9.42578125" style="91" customWidth="1"/>
    <col min="8757" max="8757" width="9" style="91" customWidth="1"/>
    <col min="8758" max="8758" width="7.85546875" style="91" customWidth="1"/>
    <col min="8759" max="8759" width="10.140625" style="91" customWidth="1"/>
    <col min="8760" max="8761" width="9.85546875" style="91" customWidth="1"/>
    <col min="8762" max="8762" width="8.85546875" style="91" customWidth="1"/>
    <col min="8763" max="8763" width="10" style="91" customWidth="1"/>
    <col min="8764" max="8764" width="9.5703125" style="91" customWidth="1"/>
    <col min="8765" max="8765" width="9.85546875" style="91" customWidth="1"/>
    <col min="8766" max="8766" width="9.5703125" style="91" customWidth="1"/>
    <col min="8767" max="8767" width="11.5703125" style="91" customWidth="1"/>
    <col min="8768" max="8771" width="0" style="91" hidden="1" customWidth="1"/>
    <col min="8772" max="8772" width="9.7109375" style="91" customWidth="1"/>
    <col min="8773" max="8774" width="7.5703125" style="91" customWidth="1"/>
    <col min="8775" max="8775" width="7.7109375" style="91" customWidth="1"/>
    <col min="8776" max="8776" width="8.42578125" style="91" customWidth="1"/>
    <col min="8777" max="8777" width="7.7109375" style="91" customWidth="1"/>
    <col min="8778" max="8778" width="8.7109375" style="91" customWidth="1"/>
    <col min="8779" max="8779" width="0" style="91" hidden="1" customWidth="1"/>
    <col min="8780" max="8780" width="7.140625" style="91" customWidth="1"/>
    <col min="8781" max="8781" width="6.7109375" style="91" customWidth="1"/>
    <col min="8782" max="8782" width="0" style="91" hidden="1" customWidth="1"/>
    <col min="8783" max="8783" width="6.140625" style="91" customWidth="1"/>
    <col min="8784" max="8784" width="10.140625" style="91" customWidth="1"/>
    <col min="8785" max="8785" width="9" style="91" customWidth="1"/>
    <col min="8786" max="8814" width="0" style="91" hidden="1" customWidth="1"/>
    <col min="8815" max="8980" width="9.140625" style="91"/>
    <col min="8981" max="8981" width="4.140625" style="91" customWidth="1"/>
    <col min="8982" max="8982" width="26.42578125" style="91" customWidth="1"/>
    <col min="8983" max="8983" width="9.85546875" style="91" customWidth="1"/>
    <col min="8984" max="8984" width="8" style="91" customWidth="1"/>
    <col min="8985" max="8985" width="11.5703125" style="91" customWidth="1"/>
    <col min="8986" max="8986" width="7.42578125" style="91" customWidth="1"/>
    <col min="8987" max="8987" width="12" style="91" customWidth="1"/>
    <col min="8988" max="8988" width="7.5703125" style="91" customWidth="1"/>
    <col min="8989" max="8989" width="7.7109375" style="91" customWidth="1"/>
    <col min="8990" max="9009" width="0" style="91" hidden="1" customWidth="1"/>
    <col min="9010" max="9010" width="11" style="91" customWidth="1"/>
    <col min="9011" max="9011" width="8.7109375" style="91" customWidth="1"/>
    <col min="9012" max="9012" width="9.42578125" style="91" customWidth="1"/>
    <col min="9013" max="9013" width="9" style="91" customWidth="1"/>
    <col min="9014" max="9014" width="7.85546875" style="91" customWidth="1"/>
    <col min="9015" max="9015" width="10.140625" style="91" customWidth="1"/>
    <col min="9016" max="9017" width="9.85546875" style="91" customWidth="1"/>
    <col min="9018" max="9018" width="8.85546875" style="91" customWidth="1"/>
    <col min="9019" max="9019" width="10" style="91" customWidth="1"/>
    <col min="9020" max="9020" width="9.5703125" style="91" customWidth="1"/>
    <col min="9021" max="9021" width="9.85546875" style="91" customWidth="1"/>
    <col min="9022" max="9022" width="9.5703125" style="91" customWidth="1"/>
    <col min="9023" max="9023" width="11.5703125" style="91" customWidth="1"/>
    <col min="9024" max="9027" width="0" style="91" hidden="1" customWidth="1"/>
    <col min="9028" max="9028" width="9.7109375" style="91" customWidth="1"/>
    <col min="9029" max="9030" width="7.5703125" style="91" customWidth="1"/>
    <col min="9031" max="9031" width="7.7109375" style="91" customWidth="1"/>
    <col min="9032" max="9032" width="8.42578125" style="91" customWidth="1"/>
    <col min="9033" max="9033" width="7.7109375" style="91" customWidth="1"/>
    <col min="9034" max="9034" width="8.7109375" style="91" customWidth="1"/>
    <col min="9035" max="9035" width="0" style="91" hidden="1" customWidth="1"/>
    <col min="9036" max="9036" width="7.140625" style="91" customWidth="1"/>
    <col min="9037" max="9037" width="6.7109375" style="91" customWidth="1"/>
    <col min="9038" max="9038" width="0" style="91" hidden="1" customWidth="1"/>
    <col min="9039" max="9039" width="6.140625" style="91" customWidth="1"/>
    <col min="9040" max="9040" width="10.140625" style="91" customWidth="1"/>
    <col min="9041" max="9041" width="9" style="91" customWidth="1"/>
    <col min="9042" max="9070" width="0" style="91" hidden="1" customWidth="1"/>
    <col min="9071" max="9236" width="9.140625" style="91"/>
    <col min="9237" max="9237" width="4.140625" style="91" customWidth="1"/>
    <col min="9238" max="9238" width="26.42578125" style="91" customWidth="1"/>
    <col min="9239" max="9239" width="9.85546875" style="91" customWidth="1"/>
    <col min="9240" max="9240" width="8" style="91" customWidth="1"/>
    <col min="9241" max="9241" width="11.5703125" style="91" customWidth="1"/>
    <col min="9242" max="9242" width="7.42578125" style="91" customWidth="1"/>
    <col min="9243" max="9243" width="12" style="91" customWidth="1"/>
    <col min="9244" max="9244" width="7.5703125" style="91" customWidth="1"/>
    <col min="9245" max="9245" width="7.7109375" style="91" customWidth="1"/>
    <col min="9246" max="9265" width="0" style="91" hidden="1" customWidth="1"/>
    <col min="9266" max="9266" width="11" style="91" customWidth="1"/>
    <col min="9267" max="9267" width="8.7109375" style="91" customWidth="1"/>
    <col min="9268" max="9268" width="9.42578125" style="91" customWidth="1"/>
    <col min="9269" max="9269" width="9" style="91" customWidth="1"/>
    <col min="9270" max="9270" width="7.85546875" style="91" customWidth="1"/>
    <col min="9271" max="9271" width="10.140625" style="91" customWidth="1"/>
    <col min="9272" max="9273" width="9.85546875" style="91" customWidth="1"/>
    <col min="9274" max="9274" width="8.85546875" style="91" customWidth="1"/>
    <col min="9275" max="9275" width="10" style="91" customWidth="1"/>
    <col min="9276" max="9276" width="9.5703125" style="91" customWidth="1"/>
    <col min="9277" max="9277" width="9.85546875" style="91" customWidth="1"/>
    <col min="9278" max="9278" width="9.5703125" style="91" customWidth="1"/>
    <col min="9279" max="9279" width="11.5703125" style="91" customWidth="1"/>
    <col min="9280" max="9283" width="0" style="91" hidden="1" customWidth="1"/>
    <col min="9284" max="9284" width="9.7109375" style="91" customWidth="1"/>
    <col min="9285" max="9286" width="7.5703125" style="91" customWidth="1"/>
    <col min="9287" max="9287" width="7.7109375" style="91" customWidth="1"/>
    <col min="9288" max="9288" width="8.42578125" style="91" customWidth="1"/>
    <col min="9289" max="9289" width="7.7109375" style="91" customWidth="1"/>
    <col min="9290" max="9290" width="8.7109375" style="91" customWidth="1"/>
    <col min="9291" max="9291" width="0" style="91" hidden="1" customWidth="1"/>
    <col min="9292" max="9292" width="7.140625" style="91" customWidth="1"/>
    <col min="9293" max="9293" width="6.7109375" style="91" customWidth="1"/>
    <col min="9294" max="9294" width="0" style="91" hidden="1" customWidth="1"/>
    <col min="9295" max="9295" width="6.140625" style="91" customWidth="1"/>
    <col min="9296" max="9296" width="10.140625" style="91" customWidth="1"/>
    <col min="9297" max="9297" width="9" style="91" customWidth="1"/>
    <col min="9298" max="9326" width="0" style="91" hidden="1" customWidth="1"/>
    <col min="9327" max="9492" width="9.140625" style="91"/>
    <col min="9493" max="9493" width="4.140625" style="91" customWidth="1"/>
    <col min="9494" max="9494" width="26.42578125" style="91" customWidth="1"/>
    <col min="9495" max="9495" width="9.85546875" style="91" customWidth="1"/>
    <col min="9496" max="9496" width="8" style="91" customWidth="1"/>
    <col min="9497" max="9497" width="11.5703125" style="91" customWidth="1"/>
    <col min="9498" max="9498" width="7.42578125" style="91" customWidth="1"/>
    <col min="9499" max="9499" width="12" style="91" customWidth="1"/>
    <col min="9500" max="9500" width="7.5703125" style="91" customWidth="1"/>
    <col min="9501" max="9501" width="7.7109375" style="91" customWidth="1"/>
    <col min="9502" max="9521" width="0" style="91" hidden="1" customWidth="1"/>
    <col min="9522" max="9522" width="11" style="91" customWidth="1"/>
    <col min="9523" max="9523" width="8.7109375" style="91" customWidth="1"/>
    <col min="9524" max="9524" width="9.42578125" style="91" customWidth="1"/>
    <col min="9525" max="9525" width="9" style="91" customWidth="1"/>
    <col min="9526" max="9526" width="7.85546875" style="91" customWidth="1"/>
    <col min="9527" max="9527" width="10.140625" style="91" customWidth="1"/>
    <col min="9528" max="9529" width="9.85546875" style="91" customWidth="1"/>
    <col min="9530" max="9530" width="8.85546875" style="91" customWidth="1"/>
    <col min="9531" max="9531" width="10" style="91" customWidth="1"/>
    <col min="9532" max="9532" width="9.5703125" style="91" customWidth="1"/>
    <col min="9533" max="9533" width="9.85546875" style="91" customWidth="1"/>
    <col min="9534" max="9534" width="9.5703125" style="91" customWidth="1"/>
    <col min="9535" max="9535" width="11.5703125" style="91" customWidth="1"/>
    <col min="9536" max="9539" width="0" style="91" hidden="1" customWidth="1"/>
    <col min="9540" max="9540" width="9.7109375" style="91" customWidth="1"/>
    <col min="9541" max="9542" width="7.5703125" style="91" customWidth="1"/>
    <col min="9543" max="9543" width="7.7109375" style="91" customWidth="1"/>
    <col min="9544" max="9544" width="8.42578125" style="91" customWidth="1"/>
    <col min="9545" max="9545" width="7.7109375" style="91" customWidth="1"/>
    <col min="9546" max="9546" width="8.7109375" style="91" customWidth="1"/>
    <col min="9547" max="9547" width="0" style="91" hidden="1" customWidth="1"/>
    <col min="9548" max="9548" width="7.140625" style="91" customWidth="1"/>
    <col min="9549" max="9549" width="6.7109375" style="91" customWidth="1"/>
    <col min="9550" max="9550" width="0" style="91" hidden="1" customWidth="1"/>
    <col min="9551" max="9551" width="6.140625" style="91" customWidth="1"/>
    <col min="9552" max="9552" width="10.140625" style="91" customWidth="1"/>
    <col min="9553" max="9553" width="9" style="91" customWidth="1"/>
    <col min="9554" max="9582" width="0" style="91" hidden="1" customWidth="1"/>
    <col min="9583" max="9748" width="9.140625" style="91"/>
    <col min="9749" max="9749" width="4.140625" style="91" customWidth="1"/>
    <col min="9750" max="9750" width="26.42578125" style="91" customWidth="1"/>
    <col min="9751" max="9751" width="9.85546875" style="91" customWidth="1"/>
    <col min="9752" max="9752" width="8" style="91" customWidth="1"/>
    <col min="9753" max="9753" width="11.5703125" style="91" customWidth="1"/>
    <col min="9754" max="9754" width="7.42578125" style="91" customWidth="1"/>
    <col min="9755" max="9755" width="12" style="91" customWidth="1"/>
    <col min="9756" max="9756" width="7.5703125" style="91" customWidth="1"/>
    <col min="9757" max="9757" width="7.7109375" style="91" customWidth="1"/>
    <col min="9758" max="9777" width="0" style="91" hidden="1" customWidth="1"/>
    <col min="9778" max="9778" width="11" style="91" customWidth="1"/>
    <col min="9779" max="9779" width="8.7109375" style="91" customWidth="1"/>
    <col min="9780" max="9780" width="9.42578125" style="91" customWidth="1"/>
    <col min="9781" max="9781" width="9" style="91" customWidth="1"/>
    <col min="9782" max="9782" width="7.85546875" style="91" customWidth="1"/>
    <col min="9783" max="9783" width="10.140625" style="91" customWidth="1"/>
    <col min="9784" max="9785" width="9.85546875" style="91" customWidth="1"/>
    <col min="9786" max="9786" width="8.85546875" style="91" customWidth="1"/>
    <col min="9787" max="9787" width="10" style="91" customWidth="1"/>
    <col min="9788" max="9788" width="9.5703125" style="91" customWidth="1"/>
    <col min="9789" max="9789" width="9.85546875" style="91" customWidth="1"/>
    <col min="9790" max="9790" width="9.5703125" style="91" customWidth="1"/>
    <col min="9791" max="9791" width="11.5703125" style="91" customWidth="1"/>
    <col min="9792" max="9795" width="0" style="91" hidden="1" customWidth="1"/>
    <col min="9796" max="9796" width="9.7109375" style="91" customWidth="1"/>
    <col min="9797" max="9798" width="7.5703125" style="91" customWidth="1"/>
    <col min="9799" max="9799" width="7.7109375" style="91" customWidth="1"/>
    <col min="9800" max="9800" width="8.42578125" style="91" customWidth="1"/>
    <col min="9801" max="9801" width="7.7109375" style="91" customWidth="1"/>
    <col min="9802" max="9802" width="8.7109375" style="91" customWidth="1"/>
    <col min="9803" max="9803" width="0" style="91" hidden="1" customWidth="1"/>
    <col min="9804" max="9804" width="7.140625" style="91" customWidth="1"/>
    <col min="9805" max="9805" width="6.7109375" style="91" customWidth="1"/>
    <col min="9806" max="9806" width="0" style="91" hidden="1" customWidth="1"/>
    <col min="9807" max="9807" width="6.140625" style="91" customWidth="1"/>
    <col min="9808" max="9808" width="10.140625" style="91" customWidth="1"/>
    <col min="9809" max="9809" width="9" style="91" customWidth="1"/>
    <col min="9810" max="9838" width="0" style="91" hidden="1" customWidth="1"/>
    <col min="9839" max="10004" width="9.140625" style="91"/>
    <col min="10005" max="10005" width="4.140625" style="91" customWidth="1"/>
    <col min="10006" max="10006" width="26.42578125" style="91" customWidth="1"/>
    <col min="10007" max="10007" width="9.85546875" style="91" customWidth="1"/>
    <col min="10008" max="10008" width="8" style="91" customWidth="1"/>
    <col min="10009" max="10009" width="11.5703125" style="91" customWidth="1"/>
    <col min="10010" max="10010" width="7.42578125" style="91" customWidth="1"/>
    <col min="10011" max="10011" width="12" style="91" customWidth="1"/>
    <col min="10012" max="10012" width="7.5703125" style="91" customWidth="1"/>
    <col min="10013" max="10013" width="7.7109375" style="91" customWidth="1"/>
    <col min="10014" max="10033" width="0" style="91" hidden="1" customWidth="1"/>
    <col min="10034" max="10034" width="11" style="91" customWidth="1"/>
    <col min="10035" max="10035" width="8.7109375" style="91" customWidth="1"/>
    <col min="10036" max="10036" width="9.42578125" style="91" customWidth="1"/>
    <col min="10037" max="10037" width="9" style="91" customWidth="1"/>
    <col min="10038" max="10038" width="7.85546875" style="91" customWidth="1"/>
    <col min="10039" max="10039" width="10.140625" style="91" customWidth="1"/>
    <col min="10040" max="10041" width="9.85546875" style="91" customWidth="1"/>
    <col min="10042" max="10042" width="8.85546875" style="91" customWidth="1"/>
    <col min="10043" max="10043" width="10" style="91" customWidth="1"/>
    <col min="10044" max="10044" width="9.5703125" style="91" customWidth="1"/>
    <col min="10045" max="10045" width="9.85546875" style="91" customWidth="1"/>
    <col min="10046" max="10046" width="9.5703125" style="91" customWidth="1"/>
    <col min="10047" max="10047" width="11.5703125" style="91" customWidth="1"/>
    <col min="10048" max="10051" width="0" style="91" hidden="1" customWidth="1"/>
    <col min="10052" max="10052" width="9.7109375" style="91" customWidth="1"/>
    <col min="10053" max="10054" width="7.5703125" style="91" customWidth="1"/>
    <col min="10055" max="10055" width="7.7109375" style="91" customWidth="1"/>
    <col min="10056" max="10056" width="8.42578125" style="91" customWidth="1"/>
    <col min="10057" max="10057" width="7.7109375" style="91" customWidth="1"/>
    <col min="10058" max="10058" width="8.7109375" style="91" customWidth="1"/>
    <col min="10059" max="10059" width="0" style="91" hidden="1" customWidth="1"/>
    <col min="10060" max="10060" width="7.140625" style="91" customWidth="1"/>
    <col min="10061" max="10061" width="6.7109375" style="91" customWidth="1"/>
    <col min="10062" max="10062" width="0" style="91" hidden="1" customWidth="1"/>
    <col min="10063" max="10063" width="6.140625" style="91" customWidth="1"/>
    <col min="10064" max="10064" width="10.140625" style="91" customWidth="1"/>
    <col min="10065" max="10065" width="9" style="91" customWidth="1"/>
    <col min="10066" max="10094" width="0" style="91" hidden="1" customWidth="1"/>
    <col min="10095" max="10260" width="9.140625" style="91"/>
    <col min="10261" max="10261" width="4.140625" style="91" customWidth="1"/>
    <col min="10262" max="10262" width="26.42578125" style="91" customWidth="1"/>
    <col min="10263" max="10263" width="9.85546875" style="91" customWidth="1"/>
    <col min="10264" max="10264" width="8" style="91" customWidth="1"/>
    <col min="10265" max="10265" width="11.5703125" style="91" customWidth="1"/>
    <col min="10266" max="10266" width="7.42578125" style="91" customWidth="1"/>
    <col min="10267" max="10267" width="12" style="91" customWidth="1"/>
    <col min="10268" max="10268" width="7.5703125" style="91" customWidth="1"/>
    <col min="10269" max="10269" width="7.7109375" style="91" customWidth="1"/>
    <col min="10270" max="10289" width="0" style="91" hidden="1" customWidth="1"/>
    <col min="10290" max="10290" width="11" style="91" customWidth="1"/>
    <col min="10291" max="10291" width="8.7109375" style="91" customWidth="1"/>
    <col min="10292" max="10292" width="9.42578125" style="91" customWidth="1"/>
    <col min="10293" max="10293" width="9" style="91" customWidth="1"/>
    <col min="10294" max="10294" width="7.85546875" style="91" customWidth="1"/>
    <col min="10295" max="10295" width="10.140625" style="91" customWidth="1"/>
    <col min="10296" max="10297" width="9.85546875" style="91" customWidth="1"/>
    <col min="10298" max="10298" width="8.85546875" style="91" customWidth="1"/>
    <col min="10299" max="10299" width="10" style="91" customWidth="1"/>
    <col min="10300" max="10300" width="9.5703125" style="91" customWidth="1"/>
    <col min="10301" max="10301" width="9.85546875" style="91" customWidth="1"/>
    <col min="10302" max="10302" width="9.5703125" style="91" customWidth="1"/>
    <col min="10303" max="10303" width="11.5703125" style="91" customWidth="1"/>
    <col min="10304" max="10307" width="0" style="91" hidden="1" customWidth="1"/>
    <col min="10308" max="10308" width="9.7109375" style="91" customWidth="1"/>
    <col min="10309" max="10310" width="7.5703125" style="91" customWidth="1"/>
    <col min="10311" max="10311" width="7.7109375" style="91" customWidth="1"/>
    <col min="10312" max="10312" width="8.42578125" style="91" customWidth="1"/>
    <col min="10313" max="10313" width="7.7109375" style="91" customWidth="1"/>
    <col min="10314" max="10314" width="8.7109375" style="91" customWidth="1"/>
    <col min="10315" max="10315" width="0" style="91" hidden="1" customWidth="1"/>
    <col min="10316" max="10316" width="7.140625" style="91" customWidth="1"/>
    <col min="10317" max="10317" width="6.7109375" style="91" customWidth="1"/>
    <col min="10318" max="10318" width="0" style="91" hidden="1" customWidth="1"/>
    <col min="10319" max="10319" width="6.140625" style="91" customWidth="1"/>
    <col min="10320" max="10320" width="10.140625" style="91" customWidth="1"/>
    <col min="10321" max="10321" width="9" style="91" customWidth="1"/>
    <col min="10322" max="10350" width="0" style="91" hidden="1" customWidth="1"/>
    <col min="10351" max="10516" width="9.140625" style="91"/>
    <col min="10517" max="10517" width="4.140625" style="91" customWidth="1"/>
    <col min="10518" max="10518" width="26.42578125" style="91" customWidth="1"/>
    <col min="10519" max="10519" width="9.85546875" style="91" customWidth="1"/>
    <col min="10520" max="10520" width="8" style="91" customWidth="1"/>
    <col min="10521" max="10521" width="11.5703125" style="91" customWidth="1"/>
    <col min="10522" max="10522" width="7.42578125" style="91" customWidth="1"/>
    <col min="10523" max="10523" width="12" style="91" customWidth="1"/>
    <col min="10524" max="10524" width="7.5703125" style="91" customWidth="1"/>
    <col min="10525" max="10525" width="7.7109375" style="91" customWidth="1"/>
    <col min="10526" max="10545" width="0" style="91" hidden="1" customWidth="1"/>
    <col min="10546" max="10546" width="11" style="91" customWidth="1"/>
    <col min="10547" max="10547" width="8.7109375" style="91" customWidth="1"/>
    <col min="10548" max="10548" width="9.42578125" style="91" customWidth="1"/>
    <col min="10549" max="10549" width="9" style="91" customWidth="1"/>
    <col min="10550" max="10550" width="7.85546875" style="91" customWidth="1"/>
    <col min="10551" max="10551" width="10.140625" style="91" customWidth="1"/>
    <col min="10552" max="10553" width="9.85546875" style="91" customWidth="1"/>
    <col min="10554" max="10554" width="8.85546875" style="91" customWidth="1"/>
    <col min="10555" max="10555" width="10" style="91" customWidth="1"/>
    <col min="10556" max="10556" width="9.5703125" style="91" customWidth="1"/>
    <col min="10557" max="10557" width="9.85546875" style="91" customWidth="1"/>
    <col min="10558" max="10558" width="9.5703125" style="91" customWidth="1"/>
    <col min="10559" max="10559" width="11.5703125" style="91" customWidth="1"/>
    <col min="10560" max="10563" width="0" style="91" hidden="1" customWidth="1"/>
    <col min="10564" max="10564" width="9.7109375" style="91" customWidth="1"/>
    <col min="10565" max="10566" width="7.5703125" style="91" customWidth="1"/>
    <col min="10567" max="10567" width="7.7109375" style="91" customWidth="1"/>
    <col min="10568" max="10568" width="8.42578125" style="91" customWidth="1"/>
    <col min="10569" max="10569" width="7.7109375" style="91" customWidth="1"/>
    <col min="10570" max="10570" width="8.7109375" style="91" customWidth="1"/>
    <col min="10571" max="10571" width="0" style="91" hidden="1" customWidth="1"/>
    <col min="10572" max="10572" width="7.140625" style="91" customWidth="1"/>
    <col min="10573" max="10573" width="6.7109375" style="91" customWidth="1"/>
    <col min="10574" max="10574" width="0" style="91" hidden="1" customWidth="1"/>
    <col min="10575" max="10575" width="6.140625" style="91" customWidth="1"/>
    <col min="10576" max="10576" width="10.140625" style="91" customWidth="1"/>
    <col min="10577" max="10577" width="9" style="91" customWidth="1"/>
    <col min="10578" max="10606" width="0" style="91" hidden="1" customWidth="1"/>
    <col min="10607" max="10772" width="9.140625" style="91"/>
    <col min="10773" max="10773" width="4.140625" style="91" customWidth="1"/>
    <col min="10774" max="10774" width="26.42578125" style="91" customWidth="1"/>
    <col min="10775" max="10775" width="9.85546875" style="91" customWidth="1"/>
    <col min="10776" max="10776" width="8" style="91" customWidth="1"/>
    <col min="10777" max="10777" width="11.5703125" style="91" customWidth="1"/>
    <col min="10778" max="10778" width="7.42578125" style="91" customWidth="1"/>
    <col min="10779" max="10779" width="12" style="91" customWidth="1"/>
    <col min="10780" max="10780" width="7.5703125" style="91" customWidth="1"/>
    <col min="10781" max="10781" width="7.7109375" style="91" customWidth="1"/>
    <col min="10782" max="10801" width="0" style="91" hidden="1" customWidth="1"/>
    <col min="10802" max="10802" width="11" style="91" customWidth="1"/>
    <col min="10803" max="10803" width="8.7109375" style="91" customWidth="1"/>
    <col min="10804" max="10804" width="9.42578125" style="91" customWidth="1"/>
    <col min="10805" max="10805" width="9" style="91" customWidth="1"/>
    <col min="10806" max="10806" width="7.85546875" style="91" customWidth="1"/>
    <col min="10807" max="10807" width="10.140625" style="91" customWidth="1"/>
    <col min="10808" max="10809" width="9.85546875" style="91" customWidth="1"/>
    <col min="10810" max="10810" width="8.85546875" style="91" customWidth="1"/>
    <col min="10811" max="10811" width="10" style="91" customWidth="1"/>
    <col min="10812" max="10812" width="9.5703125" style="91" customWidth="1"/>
    <col min="10813" max="10813" width="9.85546875" style="91" customWidth="1"/>
    <col min="10814" max="10814" width="9.5703125" style="91" customWidth="1"/>
    <col min="10815" max="10815" width="11.5703125" style="91" customWidth="1"/>
    <col min="10816" max="10819" width="0" style="91" hidden="1" customWidth="1"/>
    <col min="10820" max="10820" width="9.7109375" style="91" customWidth="1"/>
    <col min="10821" max="10822" width="7.5703125" style="91" customWidth="1"/>
    <col min="10823" max="10823" width="7.7109375" style="91" customWidth="1"/>
    <col min="10824" max="10824" width="8.42578125" style="91" customWidth="1"/>
    <col min="10825" max="10825" width="7.7109375" style="91" customWidth="1"/>
    <col min="10826" max="10826" width="8.7109375" style="91" customWidth="1"/>
    <col min="10827" max="10827" width="0" style="91" hidden="1" customWidth="1"/>
    <col min="10828" max="10828" width="7.140625" style="91" customWidth="1"/>
    <col min="10829" max="10829" width="6.7109375" style="91" customWidth="1"/>
    <col min="10830" max="10830" width="0" style="91" hidden="1" customWidth="1"/>
    <col min="10831" max="10831" width="6.140625" style="91" customWidth="1"/>
    <col min="10832" max="10832" width="10.140625" style="91" customWidth="1"/>
    <col min="10833" max="10833" width="9" style="91" customWidth="1"/>
    <col min="10834" max="10862" width="0" style="91" hidden="1" customWidth="1"/>
    <col min="10863" max="11028" width="9.140625" style="91"/>
    <col min="11029" max="11029" width="4.140625" style="91" customWidth="1"/>
    <col min="11030" max="11030" width="26.42578125" style="91" customWidth="1"/>
    <col min="11031" max="11031" width="9.85546875" style="91" customWidth="1"/>
    <col min="11032" max="11032" width="8" style="91" customWidth="1"/>
    <col min="11033" max="11033" width="11.5703125" style="91" customWidth="1"/>
    <col min="11034" max="11034" width="7.42578125" style="91" customWidth="1"/>
    <col min="11035" max="11035" width="12" style="91" customWidth="1"/>
    <col min="11036" max="11036" width="7.5703125" style="91" customWidth="1"/>
    <col min="11037" max="11037" width="7.7109375" style="91" customWidth="1"/>
    <col min="11038" max="11057" width="0" style="91" hidden="1" customWidth="1"/>
    <col min="11058" max="11058" width="11" style="91" customWidth="1"/>
    <col min="11059" max="11059" width="8.7109375" style="91" customWidth="1"/>
    <col min="11060" max="11060" width="9.42578125" style="91" customWidth="1"/>
    <col min="11061" max="11061" width="9" style="91" customWidth="1"/>
    <col min="11062" max="11062" width="7.85546875" style="91" customWidth="1"/>
    <col min="11063" max="11063" width="10.140625" style="91" customWidth="1"/>
    <col min="11064" max="11065" width="9.85546875" style="91" customWidth="1"/>
    <col min="11066" max="11066" width="8.85546875" style="91" customWidth="1"/>
    <col min="11067" max="11067" width="10" style="91" customWidth="1"/>
    <col min="11068" max="11068" width="9.5703125" style="91" customWidth="1"/>
    <col min="11069" max="11069" width="9.85546875" style="91" customWidth="1"/>
    <col min="11070" max="11070" width="9.5703125" style="91" customWidth="1"/>
    <col min="11071" max="11071" width="11.5703125" style="91" customWidth="1"/>
    <col min="11072" max="11075" width="0" style="91" hidden="1" customWidth="1"/>
    <col min="11076" max="11076" width="9.7109375" style="91" customWidth="1"/>
    <col min="11077" max="11078" width="7.5703125" style="91" customWidth="1"/>
    <col min="11079" max="11079" width="7.7109375" style="91" customWidth="1"/>
    <col min="11080" max="11080" width="8.42578125" style="91" customWidth="1"/>
    <col min="11081" max="11081" width="7.7109375" style="91" customWidth="1"/>
    <col min="11082" max="11082" width="8.7109375" style="91" customWidth="1"/>
    <col min="11083" max="11083" width="0" style="91" hidden="1" customWidth="1"/>
    <col min="11084" max="11084" width="7.140625" style="91" customWidth="1"/>
    <col min="11085" max="11085" width="6.7109375" style="91" customWidth="1"/>
    <col min="11086" max="11086" width="0" style="91" hidden="1" customWidth="1"/>
    <col min="11087" max="11087" width="6.140625" style="91" customWidth="1"/>
    <col min="11088" max="11088" width="10.140625" style="91" customWidth="1"/>
    <col min="11089" max="11089" width="9" style="91" customWidth="1"/>
    <col min="11090" max="11118" width="0" style="91" hidden="1" customWidth="1"/>
    <col min="11119" max="11284" width="9.140625" style="91"/>
    <col min="11285" max="11285" width="4.140625" style="91" customWidth="1"/>
    <col min="11286" max="11286" width="26.42578125" style="91" customWidth="1"/>
    <col min="11287" max="11287" width="9.85546875" style="91" customWidth="1"/>
    <col min="11288" max="11288" width="8" style="91" customWidth="1"/>
    <col min="11289" max="11289" width="11.5703125" style="91" customWidth="1"/>
    <col min="11290" max="11290" width="7.42578125" style="91" customWidth="1"/>
    <col min="11291" max="11291" width="12" style="91" customWidth="1"/>
    <col min="11292" max="11292" width="7.5703125" style="91" customWidth="1"/>
    <col min="11293" max="11293" width="7.7109375" style="91" customWidth="1"/>
    <col min="11294" max="11313" width="0" style="91" hidden="1" customWidth="1"/>
    <col min="11314" max="11314" width="11" style="91" customWidth="1"/>
    <col min="11315" max="11315" width="8.7109375" style="91" customWidth="1"/>
    <col min="11316" max="11316" width="9.42578125" style="91" customWidth="1"/>
    <col min="11317" max="11317" width="9" style="91" customWidth="1"/>
    <col min="11318" max="11318" width="7.85546875" style="91" customWidth="1"/>
    <col min="11319" max="11319" width="10.140625" style="91" customWidth="1"/>
    <col min="11320" max="11321" width="9.85546875" style="91" customWidth="1"/>
    <col min="11322" max="11322" width="8.85546875" style="91" customWidth="1"/>
    <col min="11323" max="11323" width="10" style="91" customWidth="1"/>
    <col min="11324" max="11324" width="9.5703125" style="91" customWidth="1"/>
    <col min="11325" max="11325" width="9.85546875" style="91" customWidth="1"/>
    <col min="11326" max="11326" width="9.5703125" style="91" customWidth="1"/>
    <col min="11327" max="11327" width="11.5703125" style="91" customWidth="1"/>
    <col min="11328" max="11331" width="0" style="91" hidden="1" customWidth="1"/>
    <col min="11332" max="11332" width="9.7109375" style="91" customWidth="1"/>
    <col min="11333" max="11334" width="7.5703125" style="91" customWidth="1"/>
    <col min="11335" max="11335" width="7.7109375" style="91" customWidth="1"/>
    <col min="11336" max="11336" width="8.42578125" style="91" customWidth="1"/>
    <col min="11337" max="11337" width="7.7109375" style="91" customWidth="1"/>
    <col min="11338" max="11338" width="8.7109375" style="91" customWidth="1"/>
    <col min="11339" max="11339" width="0" style="91" hidden="1" customWidth="1"/>
    <col min="11340" max="11340" width="7.140625" style="91" customWidth="1"/>
    <col min="11341" max="11341" width="6.7109375" style="91" customWidth="1"/>
    <col min="11342" max="11342" width="0" style="91" hidden="1" customWidth="1"/>
    <col min="11343" max="11343" width="6.140625" style="91" customWidth="1"/>
    <col min="11344" max="11344" width="10.140625" style="91" customWidth="1"/>
    <col min="11345" max="11345" width="9" style="91" customWidth="1"/>
    <col min="11346" max="11374" width="0" style="91" hidden="1" customWidth="1"/>
    <col min="11375" max="11540" width="9.140625" style="91"/>
    <col min="11541" max="11541" width="4.140625" style="91" customWidth="1"/>
    <col min="11542" max="11542" width="26.42578125" style="91" customWidth="1"/>
    <col min="11543" max="11543" width="9.85546875" style="91" customWidth="1"/>
    <col min="11544" max="11544" width="8" style="91" customWidth="1"/>
    <col min="11545" max="11545" width="11.5703125" style="91" customWidth="1"/>
    <col min="11546" max="11546" width="7.42578125" style="91" customWidth="1"/>
    <col min="11547" max="11547" width="12" style="91" customWidth="1"/>
    <col min="11548" max="11548" width="7.5703125" style="91" customWidth="1"/>
    <col min="11549" max="11549" width="7.7109375" style="91" customWidth="1"/>
    <col min="11550" max="11569" width="0" style="91" hidden="1" customWidth="1"/>
    <col min="11570" max="11570" width="11" style="91" customWidth="1"/>
    <col min="11571" max="11571" width="8.7109375" style="91" customWidth="1"/>
    <col min="11572" max="11572" width="9.42578125" style="91" customWidth="1"/>
    <col min="11573" max="11573" width="9" style="91" customWidth="1"/>
    <col min="11574" max="11574" width="7.85546875" style="91" customWidth="1"/>
    <col min="11575" max="11575" width="10.140625" style="91" customWidth="1"/>
    <col min="11576" max="11577" width="9.85546875" style="91" customWidth="1"/>
    <col min="11578" max="11578" width="8.85546875" style="91" customWidth="1"/>
    <col min="11579" max="11579" width="10" style="91" customWidth="1"/>
    <col min="11580" max="11580" width="9.5703125" style="91" customWidth="1"/>
    <col min="11581" max="11581" width="9.85546875" style="91" customWidth="1"/>
    <col min="11582" max="11582" width="9.5703125" style="91" customWidth="1"/>
    <col min="11583" max="11583" width="11.5703125" style="91" customWidth="1"/>
    <col min="11584" max="11587" width="0" style="91" hidden="1" customWidth="1"/>
    <col min="11588" max="11588" width="9.7109375" style="91" customWidth="1"/>
    <col min="11589" max="11590" width="7.5703125" style="91" customWidth="1"/>
    <col min="11591" max="11591" width="7.7109375" style="91" customWidth="1"/>
    <col min="11592" max="11592" width="8.42578125" style="91" customWidth="1"/>
    <col min="11593" max="11593" width="7.7109375" style="91" customWidth="1"/>
    <col min="11594" max="11594" width="8.7109375" style="91" customWidth="1"/>
    <col min="11595" max="11595" width="0" style="91" hidden="1" customWidth="1"/>
    <col min="11596" max="11596" width="7.140625" style="91" customWidth="1"/>
    <col min="11597" max="11597" width="6.7109375" style="91" customWidth="1"/>
    <col min="11598" max="11598" width="0" style="91" hidden="1" customWidth="1"/>
    <col min="11599" max="11599" width="6.140625" style="91" customWidth="1"/>
    <col min="11600" max="11600" width="10.140625" style="91" customWidth="1"/>
    <col min="11601" max="11601" width="9" style="91" customWidth="1"/>
    <col min="11602" max="11630" width="0" style="91" hidden="1" customWidth="1"/>
    <col min="11631" max="11796" width="9.140625" style="91"/>
    <col min="11797" max="11797" width="4.140625" style="91" customWidth="1"/>
    <col min="11798" max="11798" width="26.42578125" style="91" customWidth="1"/>
    <col min="11799" max="11799" width="9.85546875" style="91" customWidth="1"/>
    <col min="11800" max="11800" width="8" style="91" customWidth="1"/>
    <col min="11801" max="11801" width="11.5703125" style="91" customWidth="1"/>
    <col min="11802" max="11802" width="7.42578125" style="91" customWidth="1"/>
    <col min="11803" max="11803" width="12" style="91" customWidth="1"/>
    <col min="11804" max="11804" width="7.5703125" style="91" customWidth="1"/>
    <col min="11805" max="11805" width="7.7109375" style="91" customWidth="1"/>
    <col min="11806" max="11825" width="0" style="91" hidden="1" customWidth="1"/>
    <col min="11826" max="11826" width="11" style="91" customWidth="1"/>
    <col min="11827" max="11827" width="8.7109375" style="91" customWidth="1"/>
    <col min="11828" max="11828" width="9.42578125" style="91" customWidth="1"/>
    <col min="11829" max="11829" width="9" style="91" customWidth="1"/>
    <col min="11830" max="11830" width="7.85546875" style="91" customWidth="1"/>
    <col min="11831" max="11831" width="10.140625" style="91" customWidth="1"/>
    <col min="11832" max="11833" width="9.85546875" style="91" customWidth="1"/>
    <col min="11834" max="11834" width="8.85546875" style="91" customWidth="1"/>
    <col min="11835" max="11835" width="10" style="91" customWidth="1"/>
    <col min="11836" max="11836" width="9.5703125" style="91" customWidth="1"/>
    <col min="11837" max="11837" width="9.85546875" style="91" customWidth="1"/>
    <col min="11838" max="11838" width="9.5703125" style="91" customWidth="1"/>
    <col min="11839" max="11839" width="11.5703125" style="91" customWidth="1"/>
    <col min="11840" max="11843" width="0" style="91" hidden="1" customWidth="1"/>
    <col min="11844" max="11844" width="9.7109375" style="91" customWidth="1"/>
    <col min="11845" max="11846" width="7.5703125" style="91" customWidth="1"/>
    <col min="11847" max="11847" width="7.7109375" style="91" customWidth="1"/>
    <col min="11848" max="11848" width="8.42578125" style="91" customWidth="1"/>
    <col min="11849" max="11849" width="7.7109375" style="91" customWidth="1"/>
    <col min="11850" max="11850" width="8.7109375" style="91" customWidth="1"/>
    <col min="11851" max="11851" width="0" style="91" hidden="1" customWidth="1"/>
    <col min="11852" max="11852" width="7.140625" style="91" customWidth="1"/>
    <col min="11853" max="11853" width="6.7109375" style="91" customWidth="1"/>
    <col min="11854" max="11854" width="0" style="91" hidden="1" customWidth="1"/>
    <col min="11855" max="11855" width="6.140625" style="91" customWidth="1"/>
    <col min="11856" max="11856" width="10.140625" style="91" customWidth="1"/>
    <col min="11857" max="11857" width="9" style="91" customWidth="1"/>
    <col min="11858" max="11886" width="0" style="91" hidden="1" customWidth="1"/>
    <col min="11887" max="12052" width="9.140625" style="91"/>
    <col min="12053" max="12053" width="4.140625" style="91" customWidth="1"/>
    <col min="12054" max="12054" width="26.42578125" style="91" customWidth="1"/>
    <col min="12055" max="12055" width="9.85546875" style="91" customWidth="1"/>
    <col min="12056" max="12056" width="8" style="91" customWidth="1"/>
    <col min="12057" max="12057" width="11.5703125" style="91" customWidth="1"/>
    <col min="12058" max="12058" width="7.42578125" style="91" customWidth="1"/>
    <col min="12059" max="12059" width="12" style="91" customWidth="1"/>
    <col min="12060" max="12060" width="7.5703125" style="91" customWidth="1"/>
    <col min="12061" max="12061" width="7.7109375" style="91" customWidth="1"/>
    <col min="12062" max="12081" width="0" style="91" hidden="1" customWidth="1"/>
    <col min="12082" max="12082" width="11" style="91" customWidth="1"/>
    <col min="12083" max="12083" width="8.7109375" style="91" customWidth="1"/>
    <col min="12084" max="12084" width="9.42578125" style="91" customWidth="1"/>
    <col min="12085" max="12085" width="9" style="91" customWidth="1"/>
    <col min="12086" max="12086" width="7.85546875" style="91" customWidth="1"/>
    <col min="12087" max="12087" width="10.140625" style="91" customWidth="1"/>
    <col min="12088" max="12089" width="9.85546875" style="91" customWidth="1"/>
    <col min="12090" max="12090" width="8.85546875" style="91" customWidth="1"/>
    <col min="12091" max="12091" width="10" style="91" customWidth="1"/>
    <col min="12092" max="12092" width="9.5703125" style="91" customWidth="1"/>
    <col min="12093" max="12093" width="9.85546875" style="91" customWidth="1"/>
    <col min="12094" max="12094" width="9.5703125" style="91" customWidth="1"/>
    <col min="12095" max="12095" width="11.5703125" style="91" customWidth="1"/>
    <col min="12096" max="12099" width="0" style="91" hidden="1" customWidth="1"/>
    <col min="12100" max="12100" width="9.7109375" style="91" customWidth="1"/>
    <col min="12101" max="12102" width="7.5703125" style="91" customWidth="1"/>
    <col min="12103" max="12103" width="7.7109375" style="91" customWidth="1"/>
    <col min="12104" max="12104" width="8.42578125" style="91" customWidth="1"/>
    <col min="12105" max="12105" width="7.7109375" style="91" customWidth="1"/>
    <col min="12106" max="12106" width="8.7109375" style="91" customWidth="1"/>
    <col min="12107" max="12107" width="0" style="91" hidden="1" customWidth="1"/>
    <col min="12108" max="12108" width="7.140625" style="91" customWidth="1"/>
    <col min="12109" max="12109" width="6.7109375" style="91" customWidth="1"/>
    <col min="12110" max="12110" width="0" style="91" hidden="1" customWidth="1"/>
    <col min="12111" max="12111" width="6.140625" style="91" customWidth="1"/>
    <col min="12112" max="12112" width="10.140625" style="91" customWidth="1"/>
    <col min="12113" max="12113" width="9" style="91" customWidth="1"/>
    <col min="12114" max="12142" width="0" style="91" hidden="1" customWidth="1"/>
    <col min="12143" max="12308" width="9.140625" style="91"/>
    <col min="12309" max="12309" width="4.140625" style="91" customWidth="1"/>
    <col min="12310" max="12310" width="26.42578125" style="91" customWidth="1"/>
    <col min="12311" max="12311" width="9.85546875" style="91" customWidth="1"/>
    <col min="12312" max="12312" width="8" style="91" customWidth="1"/>
    <col min="12313" max="12313" width="11.5703125" style="91" customWidth="1"/>
    <col min="12314" max="12314" width="7.42578125" style="91" customWidth="1"/>
    <col min="12315" max="12315" width="12" style="91" customWidth="1"/>
    <col min="12316" max="12316" width="7.5703125" style="91" customWidth="1"/>
    <col min="12317" max="12317" width="7.7109375" style="91" customWidth="1"/>
    <col min="12318" max="12337" width="0" style="91" hidden="1" customWidth="1"/>
    <col min="12338" max="12338" width="11" style="91" customWidth="1"/>
    <col min="12339" max="12339" width="8.7109375" style="91" customWidth="1"/>
    <col min="12340" max="12340" width="9.42578125" style="91" customWidth="1"/>
    <col min="12341" max="12341" width="9" style="91" customWidth="1"/>
    <col min="12342" max="12342" width="7.85546875" style="91" customWidth="1"/>
    <col min="12343" max="12343" width="10.140625" style="91" customWidth="1"/>
    <col min="12344" max="12345" width="9.85546875" style="91" customWidth="1"/>
    <col min="12346" max="12346" width="8.85546875" style="91" customWidth="1"/>
    <col min="12347" max="12347" width="10" style="91" customWidth="1"/>
    <col min="12348" max="12348" width="9.5703125" style="91" customWidth="1"/>
    <col min="12349" max="12349" width="9.85546875" style="91" customWidth="1"/>
    <col min="12350" max="12350" width="9.5703125" style="91" customWidth="1"/>
    <col min="12351" max="12351" width="11.5703125" style="91" customWidth="1"/>
    <col min="12352" max="12355" width="0" style="91" hidden="1" customWidth="1"/>
    <col min="12356" max="12356" width="9.7109375" style="91" customWidth="1"/>
    <col min="12357" max="12358" width="7.5703125" style="91" customWidth="1"/>
    <col min="12359" max="12359" width="7.7109375" style="91" customWidth="1"/>
    <col min="12360" max="12360" width="8.42578125" style="91" customWidth="1"/>
    <col min="12361" max="12361" width="7.7109375" style="91" customWidth="1"/>
    <col min="12362" max="12362" width="8.7109375" style="91" customWidth="1"/>
    <col min="12363" max="12363" width="0" style="91" hidden="1" customWidth="1"/>
    <col min="12364" max="12364" width="7.140625" style="91" customWidth="1"/>
    <col min="12365" max="12365" width="6.7109375" style="91" customWidth="1"/>
    <col min="12366" max="12366" width="0" style="91" hidden="1" customWidth="1"/>
    <col min="12367" max="12367" width="6.140625" style="91" customWidth="1"/>
    <col min="12368" max="12368" width="10.140625" style="91" customWidth="1"/>
    <col min="12369" max="12369" width="9" style="91" customWidth="1"/>
    <col min="12370" max="12398" width="0" style="91" hidden="1" customWidth="1"/>
    <col min="12399" max="12564" width="9.140625" style="91"/>
    <col min="12565" max="12565" width="4.140625" style="91" customWidth="1"/>
    <col min="12566" max="12566" width="26.42578125" style="91" customWidth="1"/>
    <col min="12567" max="12567" width="9.85546875" style="91" customWidth="1"/>
    <col min="12568" max="12568" width="8" style="91" customWidth="1"/>
    <col min="12569" max="12569" width="11.5703125" style="91" customWidth="1"/>
    <col min="12570" max="12570" width="7.42578125" style="91" customWidth="1"/>
    <col min="12571" max="12571" width="12" style="91" customWidth="1"/>
    <col min="12572" max="12572" width="7.5703125" style="91" customWidth="1"/>
    <col min="12573" max="12573" width="7.7109375" style="91" customWidth="1"/>
    <col min="12574" max="12593" width="0" style="91" hidden="1" customWidth="1"/>
    <col min="12594" max="12594" width="11" style="91" customWidth="1"/>
    <col min="12595" max="12595" width="8.7109375" style="91" customWidth="1"/>
    <col min="12596" max="12596" width="9.42578125" style="91" customWidth="1"/>
    <col min="12597" max="12597" width="9" style="91" customWidth="1"/>
    <col min="12598" max="12598" width="7.85546875" style="91" customWidth="1"/>
    <col min="12599" max="12599" width="10.140625" style="91" customWidth="1"/>
    <col min="12600" max="12601" width="9.85546875" style="91" customWidth="1"/>
    <col min="12602" max="12602" width="8.85546875" style="91" customWidth="1"/>
    <col min="12603" max="12603" width="10" style="91" customWidth="1"/>
    <col min="12604" max="12604" width="9.5703125" style="91" customWidth="1"/>
    <col min="12605" max="12605" width="9.85546875" style="91" customWidth="1"/>
    <col min="12606" max="12606" width="9.5703125" style="91" customWidth="1"/>
    <col min="12607" max="12607" width="11.5703125" style="91" customWidth="1"/>
    <col min="12608" max="12611" width="0" style="91" hidden="1" customWidth="1"/>
    <col min="12612" max="12612" width="9.7109375" style="91" customWidth="1"/>
    <col min="12613" max="12614" width="7.5703125" style="91" customWidth="1"/>
    <col min="12615" max="12615" width="7.7109375" style="91" customWidth="1"/>
    <col min="12616" max="12616" width="8.42578125" style="91" customWidth="1"/>
    <col min="12617" max="12617" width="7.7109375" style="91" customWidth="1"/>
    <col min="12618" max="12618" width="8.7109375" style="91" customWidth="1"/>
    <col min="12619" max="12619" width="0" style="91" hidden="1" customWidth="1"/>
    <col min="12620" max="12620" width="7.140625" style="91" customWidth="1"/>
    <col min="12621" max="12621" width="6.7109375" style="91" customWidth="1"/>
    <col min="12622" max="12622" width="0" style="91" hidden="1" customWidth="1"/>
    <col min="12623" max="12623" width="6.140625" style="91" customWidth="1"/>
    <col min="12624" max="12624" width="10.140625" style="91" customWidth="1"/>
    <col min="12625" max="12625" width="9" style="91" customWidth="1"/>
    <col min="12626" max="12654" width="0" style="91" hidden="1" customWidth="1"/>
    <col min="12655" max="12820" width="9.140625" style="91"/>
    <col min="12821" max="12821" width="4.140625" style="91" customWidth="1"/>
    <col min="12822" max="12822" width="26.42578125" style="91" customWidth="1"/>
    <col min="12823" max="12823" width="9.85546875" style="91" customWidth="1"/>
    <col min="12824" max="12824" width="8" style="91" customWidth="1"/>
    <col min="12825" max="12825" width="11.5703125" style="91" customWidth="1"/>
    <col min="12826" max="12826" width="7.42578125" style="91" customWidth="1"/>
    <col min="12827" max="12827" width="12" style="91" customWidth="1"/>
    <col min="12828" max="12828" width="7.5703125" style="91" customWidth="1"/>
    <col min="12829" max="12829" width="7.7109375" style="91" customWidth="1"/>
    <col min="12830" max="12849" width="0" style="91" hidden="1" customWidth="1"/>
    <col min="12850" max="12850" width="11" style="91" customWidth="1"/>
    <col min="12851" max="12851" width="8.7109375" style="91" customWidth="1"/>
    <col min="12852" max="12852" width="9.42578125" style="91" customWidth="1"/>
    <col min="12853" max="12853" width="9" style="91" customWidth="1"/>
    <col min="12854" max="12854" width="7.85546875" style="91" customWidth="1"/>
    <col min="12855" max="12855" width="10.140625" style="91" customWidth="1"/>
    <col min="12856" max="12857" width="9.85546875" style="91" customWidth="1"/>
    <col min="12858" max="12858" width="8.85546875" style="91" customWidth="1"/>
    <col min="12859" max="12859" width="10" style="91" customWidth="1"/>
    <col min="12860" max="12860" width="9.5703125" style="91" customWidth="1"/>
    <col min="12861" max="12861" width="9.85546875" style="91" customWidth="1"/>
    <col min="12862" max="12862" width="9.5703125" style="91" customWidth="1"/>
    <col min="12863" max="12863" width="11.5703125" style="91" customWidth="1"/>
    <col min="12864" max="12867" width="0" style="91" hidden="1" customWidth="1"/>
    <col min="12868" max="12868" width="9.7109375" style="91" customWidth="1"/>
    <col min="12869" max="12870" width="7.5703125" style="91" customWidth="1"/>
    <col min="12871" max="12871" width="7.7109375" style="91" customWidth="1"/>
    <col min="12872" max="12872" width="8.42578125" style="91" customWidth="1"/>
    <col min="12873" max="12873" width="7.7109375" style="91" customWidth="1"/>
    <col min="12874" max="12874" width="8.7109375" style="91" customWidth="1"/>
    <col min="12875" max="12875" width="0" style="91" hidden="1" customWidth="1"/>
    <col min="12876" max="12876" width="7.140625" style="91" customWidth="1"/>
    <col min="12877" max="12877" width="6.7109375" style="91" customWidth="1"/>
    <col min="12878" max="12878" width="0" style="91" hidden="1" customWidth="1"/>
    <col min="12879" max="12879" width="6.140625" style="91" customWidth="1"/>
    <col min="12880" max="12880" width="10.140625" style="91" customWidth="1"/>
    <col min="12881" max="12881" width="9" style="91" customWidth="1"/>
    <col min="12882" max="12910" width="0" style="91" hidden="1" customWidth="1"/>
    <col min="12911" max="13076" width="9.140625" style="91"/>
    <col min="13077" max="13077" width="4.140625" style="91" customWidth="1"/>
    <col min="13078" max="13078" width="26.42578125" style="91" customWidth="1"/>
    <col min="13079" max="13079" width="9.85546875" style="91" customWidth="1"/>
    <col min="13080" max="13080" width="8" style="91" customWidth="1"/>
    <col min="13081" max="13081" width="11.5703125" style="91" customWidth="1"/>
    <col min="13082" max="13082" width="7.42578125" style="91" customWidth="1"/>
    <col min="13083" max="13083" width="12" style="91" customWidth="1"/>
    <col min="13084" max="13084" width="7.5703125" style="91" customWidth="1"/>
    <col min="13085" max="13085" width="7.7109375" style="91" customWidth="1"/>
    <col min="13086" max="13105" width="0" style="91" hidden="1" customWidth="1"/>
    <col min="13106" max="13106" width="11" style="91" customWidth="1"/>
    <col min="13107" max="13107" width="8.7109375" style="91" customWidth="1"/>
    <col min="13108" max="13108" width="9.42578125" style="91" customWidth="1"/>
    <col min="13109" max="13109" width="9" style="91" customWidth="1"/>
    <col min="13110" max="13110" width="7.85546875" style="91" customWidth="1"/>
    <col min="13111" max="13111" width="10.140625" style="91" customWidth="1"/>
    <col min="13112" max="13113" width="9.85546875" style="91" customWidth="1"/>
    <col min="13114" max="13114" width="8.85546875" style="91" customWidth="1"/>
    <col min="13115" max="13115" width="10" style="91" customWidth="1"/>
    <col min="13116" max="13116" width="9.5703125" style="91" customWidth="1"/>
    <col min="13117" max="13117" width="9.85546875" style="91" customWidth="1"/>
    <col min="13118" max="13118" width="9.5703125" style="91" customWidth="1"/>
    <col min="13119" max="13119" width="11.5703125" style="91" customWidth="1"/>
    <col min="13120" max="13123" width="0" style="91" hidden="1" customWidth="1"/>
    <col min="13124" max="13124" width="9.7109375" style="91" customWidth="1"/>
    <col min="13125" max="13126" width="7.5703125" style="91" customWidth="1"/>
    <col min="13127" max="13127" width="7.7109375" style="91" customWidth="1"/>
    <col min="13128" max="13128" width="8.42578125" style="91" customWidth="1"/>
    <col min="13129" max="13129" width="7.7109375" style="91" customWidth="1"/>
    <col min="13130" max="13130" width="8.7109375" style="91" customWidth="1"/>
    <col min="13131" max="13131" width="0" style="91" hidden="1" customWidth="1"/>
    <col min="13132" max="13132" width="7.140625" style="91" customWidth="1"/>
    <col min="13133" max="13133" width="6.7109375" style="91" customWidth="1"/>
    <col min="13134" max="13134" width="0" style="91" hidden="1" customWidth="1"/>
    <col min="13135" max="13135" width="6.140625" style="91" customWidth="1"/>
    <col min="13136" max="13136" width="10.140625" style="91" customWidth="1"/>
    <col min="13137" max="13137" width="9" style="91" customWidth="1"/>
    <col min="13138" max="13166" width="0" style="91" hidden="1" customWidth="1"/>
    <col min="13167" max="13332" width="9.140625" style="91"/>
    <col min="13333" max="13333" width="4.140625" style="91" customWidth="1"/>
    <col min="13334" max="13334" width="26.42578125" style="91" customWidth="1"/>
    <col min="13335" max="13335" width="9.85546875" style="91" customWidth="1"/>
    <col min="13336" max="13336" width="8" style="91" customWidth="1"/>
    <col min="13337" max="13337" width="11.5703125" style="91" customWidth="1"/>
    <col min="13338" max="13338" width="7.42578125" style="91" customWidth="1"/>
    <col min="13339" max="13339" width="12" style="91" customWidth="1"/>
    <col min="13340" max="13340" width="7.5703125" style="91" customWidth="1"/>
    <col min="13341" max="13341" width="7.7109375" style="91" customWidth="1"/>
    <col min="13342" max="13361" width="0" style="91" hidden="1" customWidth="1"/>
    <col min="13362" max="13362" width="11" style="91" customWidth="1"/>
    <col min="13363" max="13363" width="8.7109375" style="91" customWidth="1"/>
    <col min="13364" max="13364" width="9.42578125" style="91" customWidth="1"/>
    <col min="13365" max="13365" width="9" style="91" customWidth="1"/>
    <col min="13366" max="13366" width="7.85546875" style="91" customWidth="1"/>
    <col min="13367" max="13367" width="10.140625" style="91" customWidth="1"/>
    <col min="13368" max="13369" width="9.85546875" style="91" customWidth="1"/>
    <col min="13370" max="13370" width="8.85546875" style="91" customWidth="1"/>
    <col min="13371" max="13371" width="10" style="91" customWidth="1"/>
    <col min="13372" max="13372" width="9.5703125" style="91" customWidth="1"/>
    <col min="13373" max="13373" width="9.85546875" style="91" customWidth="1"/>
    <col min="13374" max="13374" width="9.5703125" style="91" customWidth="1"/>
    <col min="13375" max="13375" width="11.5703125" style="91" customWidth="1"/>
    <col min="13376" max="13379" width="0" style="91" hidden="1" customWidth="1"/>
    <col min="13380" max="13380" width="9.7109375" style="91" customWidth="1"/>
    <col min="13381" max="13382" width="7.5703125" style="91" customWidth="1"/>
    <col min="13383" max="13383" width="7.7109375" style="91" customWidth="1"/>
    <col min="13384" max="13384" width="8.42578125" style="91" customWidth="1"/>
    <col min="13385" max="13385" width="7.7109375" style="91" customWidth="1"/>
    <col min="13386" max="13386" width="8.7109375" style="91" customWidth="1"/>
    <col min="13387" max="13387" width="0" style="91" hidden="1" customWidth="1"/>
    <col min="13388" max="13388" width="7.140625" style="91" customWidth="1"/>
    <col min="13389" max="13389" width="6.7109375" style="91" customWidth="1"/>
    <col min="13390" max="13390" width="0" style="91" hidden="1" customWidth="1"/>
    <col min="13391" max="13391" width="6.140625" style="91" customWidth="1"/>
    <col min="13392" max="13392" width="10.140625" style="91" customWidth="1"/>
    <col min="13393" max="13393" width="9" style="91" customWidth="1"/>
    <col min="13394" max="13422" width="0" style="91" hidden="1" customWidth="1"/>
    <col min="13423" max="13588" width="9.140625" style="91"/>
    <col min="13589" max="13589" width="4.140625" style="91" customWidth="1"/>
    <col min="13590" max="13590" width="26.42578125" style="91" customWidth="1"/>
    <col min="13591" max="13591" width="9.85546875" style="91" customWidth="1"/>
    <col min="13592" max="13592" width="8" style="91" customWidth="1"/>
    <col min="13593" max="13593" width="11.5703125" style="91" customWidth="1"/>
    <col min="13594" max="13594" width="7.42578125" style="91" customWidth="1"/>
    <col min="13595" max="13595" width="12" style="91" customWidth="1"/>
    <col min="13596" max="13596" width="7.5703125" style="91" customWidth="1"/>
    <col min="13597" max="13597" width="7.7109375" style="91" customWidth="1"/>
    <col min="13598" max="13617" width="0" style="91" hidden="1" customWidth="1"/>
    <col min="13618" max="13618" width="11" style="91" customWidth="1"/>
    <col min="13619" max="13619" width="8.7109375" style="91" customWidth="1"/>
    <col min="13620" max="13620" width="9.42578125" style="91" customWidth="1"/>
    <col min="13621" max="13621" width="9" style="91" customWidth="1"/>
    <col min="13622" max="13622" width="7.85546875" style="91" customWidth="1"/>
    <col min="13623" max="13623" width="10.140625" style="91" customWidth="1"/>
    <col min="13624" max="13625" width="9.85546875" style="91" customWidth="1"/>
    <col min="13626" max="13626" width="8.85546875" style="91" customWidth="1"/>
    <col min="13627" max="13627" width="10" style="91" customWidth="1"/>
    <col min="13628" max="13628" width="9.5703125" style="91" customWidth="1"/>
    <col min="13629" max="13629" width="9.85546875" style="91" customWidth="1"/>
    <col min="13630" max="13630" width="9.5703125" style="91" customWidth="1"/>
    <col min="13631" max="13631" width="11.5703125" style="91" customWidth="1"/>
    <col min="13632" max="13635" width="0" style="91" hidden="1" customWidth="1"/>
    <col min="13636" max="13636" width="9.7109375" style="91" customWidth="1"/>
    <col min="13637" max="13638" width="7.5703125" style="91" customWidth="1"/>
    <col min="13639" max="13639" width="7.7109375" style="91" customWidth="1"/>
    <col min="13640" max="13640" width="8.42578125" style="91" customWidth="1"/>
    <col min="13641" max="13641" width="7.7109375" style="91" customWidth="1"/>
    <col min="13642" max="13642" width="8.7109375" style="91" customWidth="1"/>
    <col min="13643" max="13643" width="0" style="91" hidden="1" customWidth="1"/>
    <col min="13644" max="13644" width="7.140625" style="91" customWidth="1"/>
    <col min="13645" max="13645" width="6.7109375" style="91" customWidth="1"/>
    <col min="13646" max="13646" width="0" style="91" hidden="1" customWidth="1"/>
    <col min="13647" max="13647" width="6.140625" style="91" customWidth="1"/>
    <col min="13648" max="13648" width="10.140625" style="91" customWidth="1"/>
    <col min="13649" max="13649" width="9" style="91" customWidth="1"/>
    <col min="13650" max="13678" width="0" style="91" hidden="1" customWidth="1"/>
    <col min="13679" max="13844" width="9.140625" style="91"/>
    <col min="13845" max="13845" width="4.140625" style="91" customWidth="1"/>
    <col min="13846" max="13846" width="26.42578125" style="91" customWidth="1"/>
    <col min="13847" max="13847" width="9.85546875" style="91" customWidth="1"/>
    <col min="13848" max="13848" width="8" style="91" customWidth="1"/>
    <col min="13849" max="13849" width="11.5703125" style="91" customWidth="1"/>
    <col min="13850" max="13850" width="7.42578125" style="91" customWidth="1"/>
    <col min="13851" max="13851" width="12" style="91" customWidth="1"/>
    <col min="13852" max="13852" width="7.5703125" style="91" customWidth="1"/>
    <col min="13853" max="13853" width="7.7109375" style="91" customWidth="1"/>
    <col min="13854" max="13873" width="0" style="91" hidden="1" customWidth="1"/>
    <col min="13874" max="13874" width="11" style="91" customWidth="1"/>
    <col min="13875" max="13875" width="8.7109375" style="91" customWidth="1"/>
    <col min="13876" max="13876" width="9.42578125" style="91" customWidth="1"/>
    <col min="13877" max="13877" width="9" style="91" customWidth="1"/>
    <col min="13878" max="13878" width="7.85546875" style="91" customWidth="1"/>
    <col min="13879" max="13879" width="10.140625" style="91" customWidth="1"/>
    <col min="13880" max="13881" width="9.85546875" style="91" customWidth="1"/>
    <col min="13882" max="13882" width="8.85546875" style="91" customWidth="1"/>
    <col min="13883" max="13883" width="10" style="91" customWidth="1"/>
    <col min="13884" max="13884" width="9.5703125" style="91" customWidth="1"/>
    <col min="13885" max="13885" width="9.85546875" style="91" customWidth="1"/>
    <col min="13886" max="13886" width="9.5703125" style="91" customWidth="1"/>
    <col min="13887" max="13887" width="11.5703125" style="91" customWidth="1"/>
    <col min="13888" max="13891" width="0" style="91" hidden="1" customWidth="1"/>
    <col min="13892" max="13892" width="9.7109375" style="91" customWidth="1"/>
    <col min="13893" max="13894" width="7.5703125" style="91" customWidth="1"/>
    <col min="13895" max="13895" width="7.7109375" style="91" customWidth="1"/>
    <col min="13896" max="13896" width="8.42578125" style="91" customWidth="1"/>
    <col min="13897" max="13897" width="7.7109375" style="91" customWidth="1"/>
    <col min="13898" max="13898" width="8.7109375" style="91" customWidth="1"/>
    <col min="13899" max="13899" width="0" style="91" hidden="1" customWidth="1"/>
    <col min="13900" max="13900" width="7.140625" style="91" customWidth="1"/>
    <col min="13901" max="13901" width="6.7109375" style="91" customWidth="1"/>
    <col min="13902" max="13902" width="0" style="91" hidden="1" customWidth="1"/>
    <col min="13903" max="13903" width="6.140625" style="91" customWidth="1"/>
    <col min="13904" max="13904" width="10.140625" style="91" customWidth="1"/>
    <col min="13905" max="13905" width="9" style="91" customWidth="1"/>
    <col min="13906" max="13934" width="0" style="91" hidden="1" customWidth="1"/>
    <col min="13935" max="14100" width="9.140625" style="91"/>
    <col min="14101" max="14101" width="4.140625" style="91" customWidth="1"/>
    <col min="14102" max="14102" width="26.42578125" style="91" customWidth="1"/>
    <col min="14103" max="14103" width="9.85546875" style="91" customWidth="1"/>
    <col min="14104" max="14104" width="8" style="91" customWidth="1"/>
    <col min="14105" max="14105" width="11.5703125" style="91" customWidth="1"/>
    <col min="14106" max="14106" width="7.42578125" style="91" customWidth="1"/>
    <col min="14107" max="14107" width="12" style="91" customWidth="1"/>
    <col min="14108" max="14108" width="7.5703125" style="91" customWidth="1"/>
    <col min="14109" max="14109" width="7.7109375" style="91" customWidth="1"/>
    <col min="14110" max="14129" width="0" style="91" hidden="1" customWidth="1"/>
    <col min="14130" max="14130" width="11" style="91" customWidth="1"/>
    <col min="14131" max="14131" width="8.7109375" style="91" customWidth="1"/>
    <col min="14132" max="14132" width="9.42578125" style="91" customWidth="1"/>
    <col min="14133" max="14133" width="9" style="91" customWidth="1"/>
    <col min="14134" max="14134" width="7.85546875" style="91" customWidth="1"/>
    <col min="14135" max="14135" width="10.140625" style="91" customWidth="1"/>
    <col min="14136" max="14137" width="9.85546875" style="91" customWidth="1"/>
    <col min="14138" max="14138" width="8.85546875" style="91" customWidth="1"/>
    <col min="14139" max="14139" width="10" style="91" customWidth="1"/>
    <col min="14140" max="14140" width="9.5703125" style="91" customWidth="1"/>
    <col min="14141" max="14141" width="9.85546875" style="91" customWidth="1"/>
    <col min="14142" max="14142" width="9.5703125" style="91" customWidth="1"/>
    <col min="14143" max="14143" width="11.5703125" style="91" customWidth="1"/>
    <col min="14144" max="14147" width="0" style="91" hidden="1" customWidth="1"/>
    <col min="14148" max="14148" width="9.7109375" style="91" customWidth="1"/>
    <col min="14149" max="14150" width="7.5703125" style="91" customWidth="1"/>
    <col min="14151" max="14151" width="7.7109375" style="91" customWidth="1"/>
    <col min="14152" max="14152" width="8.42578125" style="91" customWidth="1"/>
    <col min="14153" max="14153" width="7.7109375" style="91" customWidth="1"/>
    <col min="14154" max="14154" width="8.7109375" style="91" customWidth="1"/>
    <col min="14155" max="14155" width="0" style="91" hidden="1" customWidth="1"/>
    <col min="14156" max="14156" width="7.140625" style="91" customWidth="1"/>
    <col min="14157" max="14157" width="6.7109375" style="91" customWidth="1"/>
    <col min="14158" max="14158" width="0" style="91" hidden="1" customWidth="1"/>
    <col min="14159" max="14159" width="6.140625" style="91" customWidth="1"/>
    <col min="14160" max="14160" width="10.140625" style="91" customWidth="1"/>
    <col min="14161" max="14161" width="9" style="91" customWidth="1"/>
    <col min="14162" max="14190" width="0" style="91" hidden="1" customWidth="1"/>
    <col min="14191" max="14356" width="9.140625" style="91"/>
    <col min="14357" max="14357" width="4.140625" style="91" customWidth="1"/>
    <col min="14358" max="14358" width="26.42578125" style="91" customWidth="1"/>
    <col min="14359" max="14359" width="9.85546875" style="91" customWidth="1"/>
    <col min="14360" max="14360" width="8" style="91" customWidth="1"/>
    <col min="14361" max="14361" width="11.5703125" style="91" customWidth="1"/>
    <col min="14362" max="14362" width="7.42578125" style="91" customWidth="1"/>
    <col min="14363" max="14363" width="12" style="91" customWidth="1"/>
    <col min="14364" max="14364" width="7.5703125" style="91" customWidth="1"/>
    <col min="14365" max="14365" width="7.7109375" style="91" customWidth="1"/>
    <col min="14366" max="14385" width="0" style="91" hidden="1" customWidth="1"/>
    <col min="14386" max="14386" width="11" style="91" customWidth="1"/>
    <col min="14387" max="14387" width="8.7109375" style="91" customWidth="1"/>
    <col min="14388" max="14388" width="9.42578125" style="91" customWidth="1"/>
    <col min="14389" max="14389" width="9" style="91" customWidth="1"/>
    <col min="14390" max="14390" width="7.85546875" style="91" customWidth="1"/>
    <col min="14391" max="14391" width="10.140625" style="91" customWidth="1"/>
    <col min="14392" max="14393" width="9.85546875" style="91" customWidth="1"/>
    <col min="14394" max="14394" width="8.85546875" style="91" customWidth="1"/>
    <col min="14395" max="14395" width="10" style="91" customWidth="1"/>
    <col min="14396" max="14396" width="9.5703125" style="91" customWidth="1"/>
    <col min="14397" max="14397" width="9.85546875" style="91" customWidth="1"/>
    <col min="14398" max="14398" width="9.5703125" style="91" customWidth="1"/>
    <col min="14399" max="14399" width="11.5703125" style="91" customWidth="1"/>
    <col min="14400" max="14403" width="0" style="91" hidden="1" customWidth="1"/>
    <col min="14404" max="14404" width="9.7109375" style="91" customWidth="1"/>
    <col min="14405" max="14406" width="7.5703125" style="91" customWidth="1"/>
    <col min="14407" max="14407" width="7.7109375" style="91" customWidth="1"/>
    <col min="14408" max="14408" width="8.42578125" style="91" customWidth="1"/>
    <col min="14409" max="14409" width="7.7109375" style="91" customWidth="1"/>
    <col min="14410" max="14410" width="8.7109375" style="91" customWidth="1"/>
    <col min="14411" max="14411" width="0" style="91" hidden="1" customWidth="1"/>
    <col min="14412" max="14412" width="7.140625" style="91" customWidth="1"/>
    <col min="14413" max="14413" width="6.7109375" style="91" customWidth="1"/>
    <col min="14414" max="14414" width="0" style="91" hidden="1" customWidth="1"/>
    <col min="14415" max="14415" width="6.140625" style="91" customWidth="1"/>
    <col min="14416" max="14416" width="10.140625" style="91" customWidth="1"/>
    <col min="14417" max="14417" width="9" style="91" customWidth="1"/>
    <col min="14418" max="14446" width="0" style="91" hidden="1" customWidth="1"/>
    <col min="14447" max="14612" width="9.140625" style="91"/>
    <col min="14613" max="14613" width="4.140625" style="91" customWidth="1"/>
    <col min="14614" max="14614" width="26.42578125" style="91" customWidth="1"/>
    <col min="14615" max="14615" width="9.85546875" style="91" customWidth="1"/>
    <col min="14616" max="14616" width="8" style="91" customWidth="1"/>
    <col min="14617" max="14617" width="11.5703125" style="91" customWidth="1"/>
    <col min="14618" max="14618" width="7.42578125" style="91" customWidth="1"/>
    <col min="14619" max="14619" width="12" style="91" customWidth="1"/>
    <col min="14620" max="14620" width="7.5703125" style="91" customWidth="1"/>
    <col min="14621" max="14621" width="7.7109375" style="91" customWidth="1"/>
    <col min="14622" max="14641" width="0" style="91" hidden="1" customWidth="1"/>
    <col min="14642" max="14642" width="11" style="91" customWidth="1"/>
    <col min="14643" max="14643" width="8.7109375" style="91" customWidth="1"/>
    <col min="14644" max="14644" width="9.42578125" style="91" customWidth="1"/>
    <col min="14645" max="14645" width="9" style="91" customWidth="1"/>
    <col min="14646" max="14646" width="7.85546875" style="91" customWidth="1"/>
    <col min="14647" max="14647" width="10.140625" style="91" customWidth="1"/>
    <col min="14648" max="14649" width="9.85546875" style="91" customWidth="1"/>
    <col min="14650" max="14650" width="8.85546875" style="91" customWidth="1"/>
    <col min="14651" max="14651" width="10" style="91" customWidth="1"/>
    <col min="14652" max="14652" width="9.5703125" style="91" customWidth="1"/>
    <col min="14653" max="14653" width="9.85546875" style="91" customWidth="1"/>
    <col min="14654" max="14654" width="9.5703125" style="91" customWidth="1"/>
    <col min="14655" max="14655" width="11.5703125" style="91" customWidth="1"/>
    <col min="14656" max="14659" width="0" style="91" hidden="1" customWidth="1"/>
    <col min="14660" max="14660" width="9.7109375" style="91" customWidth="1"/>
    <col min="14661" max="14662" width="7.5703125" style="91" customWidth="1"/>
    <col min="14663" max="14663" width="7.7109375" style="91" customWidth="1"/>
    <col min="14664" max="14664" width="8.42578125" style="91" customWidth="1"/>
    <col min="14665" max="14665" width="7.7109375" style="91" customWidth="1"/>
    <col min="14666" max="14666" width="8.7109375" style="91" customWidth="1"/>
    <col min="14667" max="14667" width="0" style="91" hidden="1" customWidth="1"/>
    <col min="14668" max="14668" width="7.140625" style="91" customWidth="1"/>
    <col min="14669" max="14669" width="6.7109375" style="91" customWidth="1"/>
    <col min="14670" max="14670" width="0" style="91" hidden="1" customWidth="1"/>
    <col min="14671" max="14671" width="6.140625" style="91" customWidth="1"/>
    <col min="14672" max="14672" width="10.140625" style="91" customWidth="1"/>
    <col min="14673" max="14673" width="9" style="91" customWidth="1"/>
    <col min="14674" max="14702" width="0" style="91" hidden="1" customWidth="1"/>
    <col min="14703" max="14868" width="9.140625" style="91"/>
    <col min="14869" max="14869" width="4.140625" style="91" customWidth="1"/>
    <col min="14870" max="14870" width="26.42578125" style="91" customWidth="1"/>
    <col min="14871" max="14871" width="9.85546875" style="91" customWidth="1"/>
    <col min="14872" max="14872" width="8" style="91" customWidth="1"/>
    <col min="14873" max="14873" width="11.5703125" style="91" customWidth="1"/>
    <col min="14874" max="14874" width="7.42578125" style="91" customWidth="1"/>
    <col min="14875" max="14875" width="12" style="91" customWidth="1"/>
    <col min="14876" max="14876" width="7.5703125" style="91" customWidth="1"/>
    <col min="14877" max="14877" width="7.7109375" style="91" customWidth="1"/>
    <col min="14878" max="14897" width="0" style="91" hidden="1" customWidth="1"/>
    <col min="14898" max="14898" width="11" style="91" customWidth="1"/>
    <col min="14899" max="14899" width="8.7109375" style="91" customWidth="1"/>
    <col min="14900" max="14900" width="9.42578125" style="91" customWidth="1"/>
    <col min="14901" max="14901" width="9" style="91" customWidth="1"/>
    <col min="14902" max="14902" width="7.85546875" style="91" customWidth="1"/>
    <col min="14903" max="14903" width="10.140625" style="91" customWidth="1"/>
    <col min="14904" max="14905" width="9.85546875" style="91" customWidth="1"/>
    <col min="14906" max="14906" width="8.85546875" style="91" customWidth="1"/>
    <col min="14907" max="14907" width="10" style="91" customWidth="1"/>
    <col min="14908" max="14908" width="9.5703125" style="91" customWidth="1"/>
    <col min="14909" max="14909" width="9.85546875" style="91" customWidth="1"/>
    <col min="14910" max="14910" width="9.5703125" style="91" customWidth="1"/>
    <col min="14911" max="14911" width="11.5703125" style="91" customWidth="1"/>
    <col min="14912" max="14915" width="0" style="91" hidden="1" customWidth="1"/>
    <col min="14916" max="14916" width="9.7109375" style="91" customWidth="1"/>
    <col min="14917" max="14918" width="7.5703125" style="91" customWidth="1"/>
    <col min="14919" max="14919" width="7.7109375" style="91" customWidth="1"/>
    <col min="14920" max="14920" width="8.42578125" style="91" customWidth="1"/>
    <col min="14921" max="14921" width="7.7109375" style="91" customWidth="1"/>
    <col min="14922" max="14922" width="8.7109375" style="91" customWidth="1"/>
    <col min="14923" max="14923" width="0" style="91" hidden="1" customWidth="1"/>
    <col min="14924" max="14924" width="7.140625" style="91" customWidth="1"/>
    <col min="14925" max="14925" width="6.7109375" style="91" customWidth="1"/>
    <col min="14926" max="14926" width="0" style="91" hidden="1" customWidth="1"/>
    <col min="14927" max="14927" width="6.140625" style="91" customWidth="1"/>
    <col min="14928" max="14928" width="10.140625" style="91" customWidth="1"/>
    <col min="14929" max="14929" width="9" style="91" customWidth="1"/>
    <col min="14930" max="14958" width="0" style="91" hidden="1" customWidth="1"/>
    <col min="14959" max="15124" width="9.140625" style="91"/>
    <col min="15125" max="15125" width="4.140625" style="91" customWidth="1"/>
    <col min="15126" max="15126" width="26.42578125" style="91" customWidth="1"/>
    <col min="15127" max="15127" width="9.85546875" style="91" customWidth="1"/>
    <col min="15128" max="15128" width="8" style="91" customWidth="1"/>
    <col min="15129" max="15129" width="11.5703125" style="91" customWidth="1"/>
    <col min="15130" max="15130" width="7.42578125" style="91" customWidth="1"/>
    <col min="15131" max="15131" width="12" style="91" customWidth="1"/>
    <col min="15132" max="15132" width="7.5703125" style="91" customWidth="1"/>
    <col min="15133" max="15133" width="7.7109375" style="91" customWidth="1"/>
    <col min="15134" max="15153" width="0" style="91" hidden="1" customWidth="1"/>
    <col min="15154" max="15154" width="11" style="91" customWidth="1"/>
    <col min="15155" max="15155" width="8.7109375" style="91" customWidth="1"/>
    <col min="15156" max="15156" width="9.42578125" style="91" customWidth="1"/>
    <col min="15157" max="15157" width="9" style="91" customWidth="1"/>
    <col min="15158" max="15158" width="7.85546875" style="91" customWidth="1"/>
    <col min="15159" max="15159" width="10.140625" style="91" customWidth="1"/>
    <col min="15160" max="15161" width="9.85546875" style="91" customWidth="1"/>
    <col min="15162" max="15162" width="8.85546875" style="91" customWidth="1"/>
    <col min="15163" max="15163" width="10" style="91" customWidth="1"/>
    <col min="15164" max="15164" width="9.5703125" style="91" customWidth="1"/>
    <col min="15165" max="15165" width="9.85546875" style="91" customWidth="1"/>
    <col min="15166" max="15166" width="9.5703125" style="91" customWidth="1"/>
    <col min="15167" max="15167" width="11.5703125" style="91" customWidth="1"/>
    <col min="15168" max="15171" width="0" style="91" hidden="1" customWidth="1"/>
    <col min="15172" max="15172" width="9.7109375" style="91" customWidth="1"/>
    <col min="15173" max="15174" width="7.5703125" style="91" customWidth="1"/>
    <col min="15175" max="15175" width="7.7109375" style="91" customWidth="1"/>
    <col min="15176" max="15176" width="8.42578125" style="91" customWidth="1"/>
    <col min="15177" max="15177" width="7.7109375" style="91" customWidth="1"/>
    <col min="15178" max="15178" width="8.7109375" style="91" customWidth="1"/>
    <col min="15179" max="15179" width="0" style="91" hidden="1" customWidth="1"/>
    <col min="15180" max="15180" width="7.140625" style="91" customWidth="1"/>
    <col min="15181" max="15181" width="6.7109375" style="91" customWidth="1"/>
    <col min="15182" max="15182" width="0" style="91" hidden="1" customWidth="1"/>
    <col min="15183" max="15183" width="6.140625" style="91" customWidth="1"/>
    <col min="15184" max="15184" width="10.140625" style="91" customWidth="1"/>
    <col min="15185" max="15185" width="9" style="91" customWidth="1"/>
    <col min="15186" max="15214" width="0" style="91" hidden="1" customWidth="1"/>
    <col min="15215" max="15380" width="9.140625" style="91"/>
    <col min="15381" max="15381" width="4.140625" style="91" customWidth="1"/>
    <col min="15382" max="15382" width="26.42578125" style="91" customWidth="1"/>
    <col min="15383" max="15383" width="9.85546875" style="91" customWidth="1"/>
    <col min="15384" max="15384" width="8" style="91" customWidth="1"/>
    <col min="15385" max="15385" width="11.5703125" style="91" customWidth="1"/>
    <col min="15386" max="15386" width="7.42578125" style="91" customWidth="1"/>
    <col min="15387" max="15387" width="12" style="91" customWidth="1"/>
    <col min="15388" max="15388" width="7.5703125" style="91" customWidth="1"/>
    <col min="15389" max="15389" width="7.7109375" style="91" customWidth="1"/>
    <col min="15390" max="15409" width="0" style="91" hidden="1" customWidth="1"/>
    <col min="15410" max="15410" width="11" style="91" customWidth="1"/>
    <col min="15411" max="15411" width="8.7109375" style="91" customWidth="1"/>
    <col min="15412" max="15412" width="9.42578125" style="91" customWidth="1"/>
    <col min="15413" max="15413" width="9" style="91" customWidth="1"/>
    <col min="15414" max="15414" width="7.85546875" style="91" customWidth="1"/>
    <col min="15415" max="15415" width="10.140625" style="91" customWidth="1"/>
    <col min="15416" max="15417" width="9.85546875" style="91" customWidth="1"/>
    <col min="15418" max="15418" width="8.85546875" style="91" customWidth="1"/>
    <col min="15419" max="15419" width="10" style="91" customWidth="1"/>
    <col min="15420" max="15420" width="9.5703125" style="91" customWidth="1"/>
    <col min="15421" max="15421" width="9.85546875" style="91" customWidth="1"/>
    <col min="15422" max="15422" width="9.5703125" style="91" customWidth="1"/>
    <col min="15423" max="15423" width="11.5703125" style="91" customWidth="1"/>
    <col min="15424" max="15427" width="0" style="91" hidden="1" customWidth="1"/>
    <col min="15428" max="15428" width="9.7109375" style="91" customWidth="1"/>
    <col min="15429" max="15430" width="7.5703125" style="91" customWidth="1"/>
    <col min="15431" max="15431" width="7.7109375" style="91" customWidth="1"/>
    <col min="15432" max="15432" width="8.42578125" style="91" customWidth="1"/>
    <col min="15433" max="15433" width="7.7109375" style="91" customWidth="1"/>
    <col min="15434" max="15434" width="8.7109375" style="91" customWidth="1"/>
    <col min="15435" max="15435" width="0" style="91" hidden="1" customWidth="1"/>
    <col min="15436" max="15436" width="7.140625" style="91" customWidth="1"/>
    <col min="15437" max="15437" width="6.7109375" style="91" customWidth="1"/>
    <col min="15438" max="15438" width="0" style="91" hidden="1" customWidth="1"/>
    <col min="15439" max="15439" width="6.140625" style="91" customWidth="1"/>
    <col min="15440" max="15440" width="10.140625" style="91" customWidth="1"/>
    <col min="15441" max="15441" width="9" style="91" customWidth="1"/>
    <col min="15442" max="15470" width="0" style="91" hidden="1" customWidth="1"/>
    <col min="15471" max="15636" width="9.140625" style="91"/>
    <col min="15637" max="15637" width="4.140625" style="91" customWidth="1"/>
    <col min="15638" max="15638" width="26.42578125" style="91" customWidth="1"/>
    <col min="15639" max="15639" width="9.85546875" style="91" customWidth="1"/>
    <col min="15640" max="15640" width="8" style="91" customWidth="1"/>
    <col min="15641" max="15641" width="11.5703125" style="91" customWidth="1"/>
    <col min="15642" max="15642" width="7.42578125" style="91" customWidth="1"/>
    <col min="15643" max="15643" width="12" style="91" customWidth="1"/>
    <col min="15644" max="15644" width="7.5703125" style="91" customWidth="1"/>
    <col min="15645" max="15645" width="7.7109375" style="91" customWidth="1"/>
    <col min="15646" max="15665" width="0" style="91" hidden="1" customWidth="1"/>
    <col min="15666" max="15666" width="11" style="91" customWidth="1"/>
    <col min="15667" max="15667" width="8.7109375" style="91" customWidth="1"/>
    <col min="15668" max="15668" width="9.42578125" style="91" customWidth="1"/>
    <col min="15669" max="15669" width="9" style="91" customWidth="1"/>
    <col min="15670" max="15670" width="7.85546875" style="91" customWidth="1"/>
    <col min="15671" max="15671" width="10.140625" style="91" customWidth="1"/>
    <col min="15672" max="15673" width="9.85546875" style="91" customWidth="1"/>
    <col min="15674" max="15674" width="8.85546875" style="91" customWidth="1"/>
    <col min="15675" max="15675" width="10" style="91" customWidth="1"/>
    <col min="15676" max="15676" width="9.5703125" style="91" customWidth="1"/>
    <col min="15677" max="15677" width="9.85546875" style="91" customWidth="1"/>
    <col min="15678" max="15678" width="9.5703125" style="91" customWidth="1"/>
    <col min="15679" max="15679" width="11.5703125" style="91" customWidth="1"/>
    <col min="15680" max="15683" width="0" style="91" hidden="1" customWidth="1"/>
    <col min="15684" max="15684" width="9.7109375" style="91" customWidth="1"/>
    <col min="15685" max="15686" width="7.5703125" style="91" customWidth="1"/>
    <col min="15687" max="15687" width="7.7109375" style="91" customWidth="1"/>
    <col min="15688" max="15688" width="8.42578125" style="91" customWidth="1"/>
    <col min="15689" max="15689" width="7.7109375" style="91" customWidth="1"/>
    <col min="15690" max="15690" width="8.7109375" style="91" customWidth="1"/>
    <col min="15691" max="15691" width="0" style="91" hidden="1" customWidth="1"/>
    <col min="15692" max="15692" width="7.140625" style="91" customWidth="1"/>
    <col min="15693" max="15693" width="6.7109375" style="91" customWidth="1"/>
    <col min="15694" max="15694" width="0" style="91" hidden="1" customWidth="1"/>
    <col min="15695" max="15695" width="6.140625" style="91" customWidth="1"/>
    <col min="15696" max="15696" width="10.140625" style="91" customWidth="1"/>
    <col min="15697" max="15697" width="9" style="91" customWidth="1"/>
    <col min="15698" max="15726" width="0" style="91" hidden="1" customWidth="1"/>
    <col min="15727" max="15892" width="9.140625" style="91"/>
    <col min="15893" max="15893" width="4.140625" style="91" customWidth="1"/>
    <col min="15894" max="15894" width="26.42578125" style="91" customWidth="1"/>
    <col min="15895" max="15895" width="9.85546875" style="91" customWidth="1"/>
    <col min="15896" max="15896" width="8" style="91" customWidth="1"/>
    <col min="15897" max="15897" width="11.5703125" style="91" customWidth="1"/>
    <col min="15898" max="15898" width="7.42578125" style="91" customWidth="1"/>
    <col min="15899" max="15899" width="12" style="91" customWidth="1"/>
    <col min="15900" max="15900" width="7.5703125" style="91" customWidth="1"/>
    <col min="15901" max="15901" width="7.7109375" style="91" customWidth="1"/>
    <col min="15902" max="15921" width="0" style="91" hidden="1" customWidth="1"/>
    <col min="15922" max="15922" width="11" style="91" customWidth="1"/>
    <col min="15923" max="15923" width="8.7109375" style="91" customWidth="1"/>
    <col min="15924" max="15924" width="9.42578125" style="91" customWidth="1"/>
    <col min="15925" max="15925" width="9" style="91" customWidth="1"/>
    <col min="15926" max="15926" width="7.85546875" style="91" customWidth="1"/>
    <col min="15927" max="15927" width="10.140625" style="91" customWidth="1"/>
    <col min="15928" max="15929" width="9.85546875" style="91" customWidth="1"/>
    <col min="15930" max="15930" width="8.85546875" style="91" customWidth="1"/>
    <col min="15931" max="15931" width="10" style="91" customWidth="1"/>
    <col min="15932" max="15932" width="9.5703125" style="91" customWidth="1"/>
    <col min="15933" max="15933" width="9.85546875" style="91" customWidth="1"/>
    <col min="15934" max="15934" width="9.5703125" style="91" customWidth="1"/>
    <col min="15935" max="15935" width="11.5703125" style="91" customWidth="1"/>
    <col min="15936" max="15939" width="0" style="91" hidden="1" customWidth="1"/>
    <col min="15940" max="15940" width="9.7109375" style="91" customWidth="1"/>
    <col min="15941" max="15942" width="7.5703125" style="91" customWidth="1"/>
    <col min="15943" max="15943" width="7.7109375" style="91" customWidth="1"/>
    <col min="15944" max="15944" width="8.42578125" style="91" customWidth="1"/>
    <col min="15945" max="15945" width="7.7109375" style="91" customWidth="1"/>
    <col min="15946" max="15946" width="8.7109375" style="91" customWidth="1"/>
    <col min="15947" max="15947" width="0" style="91" hidden="1" customWidth="1"/>
    <col min="15948" max="15948" width="7.140625" style="91" customWidth="1"/>
    <col min="15949" max="15949" width="6.7109375" style="91" customWidth="1"/>
    <col min="15950" max="15950" width="0" style="91" hidden="1" customWidth="1"/>
    <col min="15951" max="15951" width="6.140625" style="91" customWidth="1"/>
    <col min="15952" max="15952" width="10.140625" style="91" customWidth="1"/>
    <col min="15953" max="15953" width="9" style="91" customWidth="1"/>
    <col min="15954" max="15982" width="0" style="91" hidden="1" customWidth="1"/>
    <col min="15983" max="16148" width="9.140625" style="91"/>
    <col min="16149" max="16149" width="4.140625" style="91" customWidth="1"/>
    <col min="16150" max="16150" width="26.42578125" style="91" customWidth="1"/>
    <col min="16151" max="16151" width="9.85546875" style="91" customWidth="1"/>
    <col min="16152" max="16152" width="8" style="91" customWidth="1"/>
    <col min="16153" max="16153" width="11.5703125" style="91" customWidth="1"/>
    <col min="16154" max="16154" width="7.42578125" style="91" customWidth="1"/>
    <col min="16155" max="16155" width="12" style="91" customWidth="1"/>
    <col min="16156" max="16156" width="7.5703125" style="91" customWidth="1"/>
    <col min="16157" max="16157" width="7.7109375" style="91" customWidth="1"/>
    <col min="16158" max="16177" width="0" style="91" hidden="1" customWidth="1"/>
    <col min="16178" max="16178" width="11" style="91" customWidth="1"/>
    <col min="16179" max="16179" width="8.7109375" style="91" customWidth="1"/>
    <col min="16180" max="16180" width="9.42578125" style="91" customWidth="1"/>
    <col min="16181" max="16181" width="9" style="91" customWidth="1"/>
    <col min="16182" max="16182" width="7.85546875" style="91" customWidth="1"/>
    <col min="16183" max="16183" width="10.140625" style="91" customWidth="1"/>
    <col min="16184" max="16185" width="9.85546875" style="91" customWidth="1"/>
    <col min="16186" max="16186" width="8.85546875" style="91" customWidth="1"/>
    <col min="16187" max="16187" width="10" style="91" customWidth="1"/>
    <col min="16188" max="16188" width="9.5703125" style="91" customWidth="1"/>
    <col min="16189" max="16189" width="9.85546875" style="91" customWidth="1"/>
    <col min="16190" max="16190" width="9.5703125" style="91" customWidth="1"/>
    <col min="16191" max="16191" width="11.5703125" style="91" customWidth="1"/>
    <col min="16192" max="16195" width="0" style="91" hidden="1" customWidth="1"/>
    <col min="16196" max="16196" width="9.7109375" style="91" customWidth="1"/>
    <col min="16197" max="16198" width="7.5703125" style="91" customWidth="1"/>
    <col min="16199" max="16199" width="7.7109375" style="91" customWidth="1"/>
    <col min="16200" max="16200" width="8.42578125" style="91" customWidth="1"/>
    <col min="16201" max="16201" width="7.7109375" style="91" customWidth="1"/>
    <col min="16202" max="16202" width="8.7109375" style="91" customWidth="1"/>
    <col min="16203" max="16203" width="0" style="91" hidden="1" customWidth="1"/>
    <col min="16204" max="16204" width="7.140625" style="91" customWidth="1"/>
    <col min="16205" max="16205" width="6.7109375" style="91" customWidth="1"/>
    <col min="16206" max="16206" width="0" style="91" hidden="1" customWidth="1"/>
    <col min="16207" max="16207" width="6.140625" style="91" customWidth="1"/>
    <col min="16208" max="16208" width="10.140625" style="91" customWidth="1"/>
    <col min="16209" max="16209" width="9" style="91" customWidth="1"/>
    <col min="16210" max="16238" width="0" style="91" hidden="1" customWidth="1"/>
    <col min="16239" max="16376" width="9.140625" style="91"/>
    <col min="16377" max="16384" width="9.140625" style="91" customWidth="1"/>
  </cols>
  <sheetData>
    <row r="1" spans="1:180" ht="4.9000000000000004" customHeight="1" x14ac:dyDescent="0.25">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14"/>
      <c r="BL1" s="14"/>
      <c r="BM1" s="14"/>
      <c r="BN1" s="223" t="s">
        <v>0</v>
      </c>
      <c r="BO1" s="223"/>
      <c r="BP1" s="223"/>
      <c r="BQ1" s="223"/>
      <c r="BR1" s="223"/>
      <c r="BS1" s="223"/>
      <c r="BT1" s="223"/>
      <c r="BU1" s="90"/>
      <c r="BV1" s="90"/>
      <c r="BW1" s="18"/>
      <c r="BX1" s="18"/>
      <c r="BY1" s="19"/>
      <c r="BZ1" s="20"/>
      <c r="CA1" s="20"/>
      <c r="CB1" s="20"/>
      <c r="CC1" s="20"/>
      <c r="CD1" s="20"/>
      <c r="CE1" s="20"/>
      <c r="CF1" s="212"/>
      <c r="CG1" s="213"/>
    </row>
    <row r="2" spans="1:180" ht="23.45" customHeight="1" x14ac:dyDescent="0.3">
      <c r="A2" s="195" t="s">
        <v>160</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c r="FG2" s="195"/>
      <c r="FH2" s="195"/>
      <c r="FI2" s="195"/>
      <c r="FJ2" s="195"/>
      <c r="FK2" s="195"/>
      <c r="FL2" s="195"/>
      <c r="FM2" s="195"/>
      <c r="FN2" s="195"/>
      <c r="FO2" s="195"/>
      <c r="FP2" s="195"/>
      <c r="FQ2" s="195"/>
      <c r="FR2" s="195"/>
      <c r="FS2" s="195"/>
      <c r="FT2" s="195"/>
    </row>
    <row r="3" spans="1:180" ht="3" hidden="1" customHeight="1" x14ac:dyDescent="0.25">
      <c r="A3" s="15"/>
      <c r="B3" s="15"/>
      <c r="C3" s="15"/>
      <c r="D3" s="15"/>
      <c r="E3" s="15"/>
      <c r="F3" s="162"/>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57"/>
      <c r="AT3" s="57"/>
      <c r="AU3" s="15"/>
      <c r="AV3" s="15"/>
      <c r="AW3" s="15"/>
      <c r="AX3" s="57"/>
      <c r="AY3" s="57"/>
      <c r="AZ3" s="57"/>
      <c r="BA3" s="57"/>
      <c r="BB3" s="57"/>
      <c r="BC3" s="57"/>
      <c r="BD3" s="57"/>
      <c r="BE3" s="57"/>
      <c r="BF3" s="57"/>
      <c r="BG3" s="15"/>
      <c r="BH3" s="15"/>
      <c r="BI3" s="15"/>
      <c r="BJ3" s="15"/>
      <c r="BK3" s="19"/>
      <c r="BL3" s="19"/>
      <c r="BM3" s="19"/>
      <c r="BN3" s="20"/>
      <c r="BO3" s="20"/>
      <c r="BP3" s="20"/>
      <c r="BQ3" s="20"/>
      <c r="BR3" s="20"/>
      <c r="BS3" s="20"/>
      <c r="BT3" s="20"/>
      <c r="BU3" s="21"/>
      <c r="BV3" s="20"/>
      <c r="BW3" s="20"/>
      <c r="BX3" s="20"/>
      <c r="BY3" s="19"/>
      <c r="BZ3" s="20"/>
      <c r="CA3" s="20"/>
      <c r="CB3" s="20"/>
      <c r="CC3" s="20"/>
      <c r="CD3" s="20"/>
      <c r="CE3" s="20"/>
      <c r="CF3" s="20"/>
      <c r="CG3" s="20"/>
      <c r="FQ3" s="15"/>
      <c r="FR3" s="15"/>
      <c r="FS3" s="15"/>
    </row>
    <row r="4" spans="1:180" s="90" customFormat="1" ht="27" customHeight="1" x14ac:dyDescent="0.2">
      <c r="A4" s="228" t="s">
        <v>203</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58"/>
      <c r="FV4" s="58"/>
      <c r="FW4" s="58"/>
    </row>
    <row r="5" spans="1:180" s="90" customFormat="1" ht="34.9" customHeight="1" x14ac:dyDescent="0.2">
      <c r="A5" s="229" t="s">
        <v>206</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c r="FK5" s="229"/>
      <c r="FL5" s="229"/>
      <c r="FM5" s="229"/>
      <c r="FN5" s="229"/>
      <c r="FO5" s="229"/>
      <c r="FP5" s="229"/>
      <c r="FQ5" s="229"/>
      <c r="FR5" s="229"/>
      <c r="FS5" s="229"/>
      <c r="FT5" s="229"/>
      <c r="FU5" s="58"/>
      <c r="FV5" s="58"/>
      <c r="FW5" s="58"/>
    </row>
    <row r="6" spans="1:180" s="97" customFormat="1" ht="15.6" customHeight="1" x14ac:dyDescent="0.25">
      <c r="A6" s="99"/>
      <c r="B6" s="99"/>
      <c r="C6" s="99"/>
      <c r="D6" s="99"/>
      <c r="E6" s="99"/>
      <c r="F6" s="160"/>
      <c r="G6" s="160"/>
      <c r="H6" s="160"/>
      <c r="I6" s="160"/>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155"/>
      <c r="AT6" s="155"/>
      <c r="AU6" s="99"/>
      <c r="AV6" s="99"/>
      <c r="AW6" s="99"/>
      <c r="AX6" s="99"/>
      <c r="AY6" s="99"/>
      <c r="AZ6" s="99"/>
      <c r="BA6" s="99"/>
      <c r="BB6" s="99"/>
      <c r="BC6" s="99"/>
      <c r="BD6" s="99"/>
      <c r="BE6" s="99"/>
      <c r="BF6" s="99"/>
      <c r="BG6" s="99"/>
      <c r="BH6" s="99"/>
      <c r="BI6" s="99"/>
      <c r="BJ6" s="99"/>
      <c r="BK6" s="22"/>
      <c r="BL6" s="22"/>
      <c r="BM6" s="22"/>
      <c r="BN6" s="23"/>
      <c r="BO6" s="23"/>
      <c r="BP6" s="23"/>
      <c r="BQ6" s="23"/>
      <c r="BR6" s="23"/>
      <c r="BS6" s="23"/>
      <c r="BT6" s="23"/>
      <c r="BU6" s="24"/>
      <c r="BV6" s="24"/>
      <c r="BW6" s="25"/>
      <c r="BX6" s="25"/>
      <c r="BY6" s="25"/>
      <c r="BZ6" s="25"/>
      <c r="CA6" s="25"/>
      <c r="CB6" s="25"/>
      <c r="CC6" s="25"/>
      <c r="CD6" s="25"/>
      <c r="CE6" s="25"/>
      <c r="CF6" s="25"/>
      <c r="CG6" s="25"/>
      <c r="CI6" s="26"/>
      <c r="CJ6" s="26"/>
      <c r="CK6" s="26"/>
      <c r="DE6" s="58"/>
      <c r="DF6" s="58"/>
      <c r="FQ6" s="176"/>
      <c r="FR6" s="176"/>
      <c r="FS6" s="176"/>
      <c r="FU6" s="58"/>
      <c r="FV6" s="58"/>
      <c r="FW6" s="58"/>
    </row>
    <row r="7" spans="1:180" ht="21" customHeight="1" thickBot="1" x14ac:dyDescent="0.3">
      <c r="A7" s="26"/>
      <c r="B7" s="26"/>
      <c r="C7" s="27"/>
      <c r="D7" s="27"/>
      <c r="E7" s="27"/>
      <c r="F7" s="27"/>
      <c r="G7" s="27"/>
      <c r="H7" s="27"/>
      <c r="I7" s="27"/>
      <c r="J7" s="27"/>
      <c r="K7" s="27"/>
      <c r="L7" s="26"/>
      <c r="M7" s="26"/>
      <c r="N7" s="26"/>
      <c r="O7" s="26"/>
      <c r="P7" s="26"/>
      <c r="Q7" s="26"/>
      <c r="R7" s="26"/>
      <c r="S7" s="26"/>
      <c r="T7" s="26"/>
      <c r="U7" s="26"/>
      <c r="V7" s="26"/>
      <c r="W7" s="26"/>
      <c r="X7" s="26"/>
      <c r="Y7" s="26"/>
      <c r="Z7" s="26"/>
      <c r="AA7" s="26"/>
      <c r="AB7" s="26"/>
      <c r="AC7" s="218"/>
      <c r="AD7" s="219"/>
      <c r="AE7" s="219"/>
      <c r="AF7" s="219"/>
      <c r="AG7" s="14"/>
      <c r="AH7" s="14"/>
      <c r="AK7" s="90"/>
      <c r="AL7" s="90"/>
      <c r="AM7" s="90"/>
      <c r="AN7" s="90"/>
      <c r="AO7" s="90"/>
      <c r="AP7" s="90"/>
      <c r="AQ7" s="90"/>
      <c r="AR7" s="90"/>
      <c r="AS7" s="58"/>
      <c r="AT7" s="58"/>
      <c r="AU7" s="14"/>
      <c r="AV7" s="196" t="s">
        <v>204</v>
      </c>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196"/>
    </row>
    <row r="8" spans="1:180" ht="35.450000000000003" customHeight="1" x14ac:dyDescent="0.2">
      <c r="A8" s="214" t="s">
        <v>1</v>
      </c>
      <c r="B8" s="200" t="s">
        <v>2</v>
      </c>
      <c r="C8" s="200" t="s">
        <v>3</v>
      </c>
      <c r="D8" s="200" t="s">
        <v>4</v>
      </c>
      <c r="E8" s="200" t="s">
        <v>3</v>
      </c>
      <c r="F8" s="200" t="s">
        <v>156</v>
      </c>
      <c r="G8" s="200" t="s">
        <v>157</v>
      </c>
      <c r="H8" s="200" t="s">
        <v>110</v>
      </c>
      <c r="I8" s="200" t="s">
        <v>158</v>
      </c>
      <c r="J8" s="200" t="s">
        <v>4</v>
      </c>
      <c r="K8" s="200" t="s">
        <v>5</v>
      </c>
      <c r="L8" s="200" t="s">
        <v>111</v>
      </c>
      <c r="M8" s="220"/>
      <c r="N8" s="220"/>
      <c r="O8" s="200" t="s">
        <v>6</v>
      </c>
      <c r="P8" s="220"/>
      <c r="Q8" s="220"/>
      <c r="R8" s="220"/>
      <c r="S8" s="220"/>
      <c r="T8" s="220"/>
      <c r="U8" s="220"/>
      <c r="V8" s="220"/>
      <c r="W8" s="178" t="s">
        <v>7</v>
      </c>
      <c r="X8" s="178"/>
      <c r="Y8" s="178" t="s">
        <v>8</v>
      </c>
      <c r="Z8" s="178"/>
      <c r="AA8" s="200" t="s">
        <v>9</v>
      </c>
      <c r="AB8" s="200"/>
      <c r="AC8" s="200" t="s">
        <v>10</v>
      </c>
      <c r="AD8" s="200"/>
      <c r="AE8" s="200"/>
      <c r="AF8" s="200"/>
      <c r="AG8" s="200" t="s">
        <v>11</v>
      </c>
      <c r="AH8" s="200"/>
      <c r="AI8" s="200" t="s">
        <v>12</v>
      </c>
      <c r="AJ8" s="200"/>
      <c r="AK8" s="200" t="s">
        <v>13</v>
      </c>
      <c r="AL8" s="200"/>
      <c r="AM8" s="200"/>
      <c r="AN8" s="200"/>
      <c r="AO8" s="200"/>
      <c r="AP8" s="200"/>
      <c r="AQ8" s="200"/>
      <c r="AR8" s="200"/>
      <c r="AS8" s="206" t="s">
        <v>155</v>
      </c>
      <c r="AT8" s="206"/>
      <c r="AU8" s="200" t="s">
        <v>159</v>
      </c>
      <c r="AV8" s="200"/>
      <c r="AW8" s="200"/>
      <c r="AX8" s="206" t="s">
        <v>101</v>
      </c>
      <c r="AY8" s="226" t="s">
        <v>133</v>
      </c>
      <c r="AZ8" s="226"/>
      <c r="BA8" s="226"/>
      <c r="BB8" s="226"/>
      <c r="BC8" s="226"/>
      <c r="BD8" s="226"/>
      <c r="BE8" s="226"/>
      <c r="BF8" s="226"/>
      <c r="BG8" s="200" t="s">
        <v>134</v>
      </c>
      <c r="BH8" s="200" t="s">
        <v>199</v>
      </c>
      <c r="BI8" s="200"/>
      <c r="BJ8" s="200"/>
      <c r="BK8" s="187"/>
      <c r="BL8" s="187"/>
      <c r="BM8" s="187"/>
      <c r="BN8" s="210" t="s">
        <v>15</v>
      </c>
      <c r="BO8" s="210" t="s">
        <v>16</v>
      </c>
      <c r="BP8" s="210"/>
      <c r="BQ8" s="210"/>
      <c r="BR8" s="210"/>
      <c r="BS8" s="210"/>
      <c r="BT8" s="221" t="s">
        <v>14</v>
      </c>
      <c r="BU8" s="190"/>
      <c r="BV8" s="190"/>
      <c r="BW8" s="103"/>
      <c r="BX8" s="103"/>
      <c r="BY8" s="187"/>
      <c r="BZ8" s="210"/>
      <c r="CA8" s="211"/>
      <c r="CB8" s="187"/>
      <c r="CC8" s="187"/>
      <c r="CD8" s="187"/>
      <c r="CE8" s="210"/>
      <c r="CF8" s="211"/>
      <c r="CG8" s="211"/>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5" t="s">
        <v>128</v>
      </c>
      <c r="DF8" s="105" t="s">
        <v>129</v>
      </c>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200" t="s">
        <v>200</v>
      </c>
      <c r="FR8" s="200"/>
      <c r="FS8" s="200"/>
      <c r="FT8" s="197" t="s">
        <v>14</v>
      </c>
      <c r="FU8" s="139"/>
      <c r="FV8" s="139"/>
      <c r="FW8" s="139"/>
    </row>
    <row r="9" spans="1:180" ht="1.1499999999999999" customHeight="1" x14ac:dyDescent="0.2">
      <c r="A9" s="215"/>
      <c r="B9" s="201"/>
      <c r="C9" s="201"/>
      <c r="D9" s="201"/>
      <c r="E9" s="201"/>
      <c r="F9" s="201"/>
      <c r="G9" s="201"/>
      <c r="H9" s="201"/>
      <c r="I9" s="201"/>
      <c r="J9" s="201"/>
      <c r="K9" s="201"/>
      <c r="L9" s="201" t="s">
        <v>112</v>
      </c>
      <c r="M9" s="201" t="s">
        <v>17</v>
      </c>
      <c r="N9" s="201"/>
      <c r="O9" s="179"/>
      <c r="P9" s="180"/>
      <c r="Q9" s="180"/>
      <c r="R9" s="180"/>
      <c r="S9" s="180"/>
      <c r="T9" s="180"/>
      <c r="U9" s="180"/>
      <c r="V9" s="180"/>
      <c r="W9" s="179"/>
      <c r="X9" s="179"/>
      <c r="Y9" s="179"/>
      <c r="Z9" s="179"/>
      <c r="AA9" s="201"/>
      <c r="AB9" s="201"/>
      <c r="AC9" s="201"/>
      <c r="AD9" s="201"/>
      <c r="AE9" s="201"/>
      <c r="AF9" s="201"/>
      <c r="AG9" s="179"/>
      <c r="AH9" s="179"/>
      <c r="AI9" s="179"/>
      <c r="AJ9" s="179"/>
      <c r="AK9" s="179"/>
      <c r="AL9" s="179"/>
      <c r="AM9" s="179"/>
      <c r="AN9" s="179"/>
      <c r="AO9" s="179"/>
      <c r="AP9" s="179"/>
      <c r="AQ9" s="179"/>
      <c r="AR9" s="179"/>
      <c r="AS9" s="204" t="s">
        <v>22</v>
      </c>
      <c r="AT9" s="204" t="s">
        <v>23</v>
      </c>
      <c r="AU9" s="201"/>
      <c r="AV9" s="201"/>
      <c r="AW9" s="201"/>
      <c r="AX9" s="204"/>
      <c r="AY9" s="224" t="s">
        <v>100</v>
      </c>
      <c r="AZ9" s="224"/>
      <c r="BA9" s="204" t="s">
        <v>130</v>
      </c>
      <c r="BB9" s="204"/>
      <c r="BC9" s="204" t="s">
        <v>131</v>
      </c>
      <c r="BD9" s="204"/>
      <c r="BE9" s="204" t="s">
        <v>132</v>
      </c>
      <c r="BF9" s="204"/>
      <c r="BG9" s="201"/>
      <c r="BH9" s="201"/>
      <c r="BI9" s="201"/>
      <c r="BJ9" s="201"/>
      <c r="BK9" s="185"/>
      <c r="BL9" s="185"/>
      <c r="BM9" s="185"/>
      <c r="BN9" s="208"/>
      <c r="BO9" s="208"/>
      <c r="BP9" s="208"/>
      <c r="BQ9" s="208"/>
      <c r="BR9" s="208"/>
      <c r="BS9" s="208"/>
      <c r="BT9" s="222"/>
      <c r="BU9" s="191"/>
      <c r="BV9" s="191"/>
      <c r="BW9" s="106"/>
      <c r="BX9" s="106"/>
      <c r="BY9" s="185"/>
      <c r="BZ9" s="208"/>
      <c r="CA9" s="209"/>
      <c r="CB9" s="185"/>
      <c r="CC9" s="185"/>
      <c r="CD9" s="185"/>
      <c r="CE9" s="208"/>
      <c r="CF9" s="209"/>
      <c r="CG9" s="209"/>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07"/>
      <c r="DF9" s="107"/>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201"/>
      <c r="FR9" s="201"/>
      <c r="FS9" s="201"/>
      <c r="FT9" s="198"/>
      <c r="FU9" s="139"/>
      <c r="FV9" s="139"/>
      <c r="FW9" s="139"/>
    </row>
    <row r="10" spans="1:180" ht="13.15" hidden="1" customHeight="1" x14ac:dyDescent="0.2">
      <c r="A10" s="216"/>
      <c r="B10" s="202"/>
      <c r="C10" s="217"/>
      <c r="D10" s="217"/>
      <c r="E10" s="201"/>
      <c r="F10" s="201"/>
      <c r="G10" s="201"/>
      <c r="H10" s="201"/>
      <c r="I10" s="201"/>
      <c r="J10" s="201"/>
      <c r="K10" s="217"/>
      <c r="L10" s="201"/>
      <c r="M10" s="201"/>
      <c r="N10" s="201"/>
      <c r="O10" s="201" t="s">
        <v>18</v>
      </c>
      <c r="P10" s="202"/>
      <c r="Q10" s="201" t="s">
        <v>19</v>
      </c>
      <c r="R10" s="202"/>
      <c r="S10" s="201" t="s">
        <v>20</v>
      </c>
      <c r="T10" s="202"/>
      <c r="U10" s="201" t="s">
        <v>21</v>
      </c>
      <c r="V10" s="202"/>
      <c r="W10" s="179"/>
      <c r="X10" s="179"/>
      <c r="Y10" s="179"/>
      <c r="Z10" s="179"/>
      <c r="AA10" s="201"/>
      <c r="AB10" s="201"/>
      <c r="AC10" s="201"/>
      <c r="AD10" s="201"/>
      <c r="AE10" s="201"/>
      <c r="AF10" s="201"/>
      <c r="AG10" s="205" t="s">
        <v>22</v>
      </c>
      <c r="AH10" s="201" t="s">
        <v>23</v>
      </c>
      <c r="AI10" s="205" t="s">
        <v>22</v>
      </c>
      <c r="AJ10" s="201" t="s">
        <v>23</v>
      </c>
      <c r="AK10" s="205" t="s">
        <v>25</v>
      </c>
      <c r="AL10" s="205"/>
      <c r="AM10" s="205" t="s">
        <v>26</v>
      </c>
      <c r="AN10" s="205"/>
      <c r="AO10" s="205" t="s">
        <v>87</v>
      </c>
      <c r="AP10" s="205"/>
      <c r="AQ10" s="205" t="s">
        <v>27</v>
      </c>
      <c r="AR10" s="205"/>
      <c r="AS10" s="204"/>
      <c r="AT10" s="204"/>
      <c r="AU10" s="201"/>
      <c r="AV10" s="201"/>
      <c r="AW10" s="201"/>
      <c r="AX10" s="204"/>
      <c r="AY10" s="224"/>
      <c r="AZ10" s="224"/>
      <c r="BA10" s="204"/>
      <c r="BB10" s="204"/>
      <c r="BC10" s="204"/>
      <c r="BD10" s="204"/>
      <c r="BE10" s="204"/>
      <c r="BF10" s="204"/>
      <c r="BG10" s="201"/>
      <c r="BH10" s="201"/>
      <c r="BI10" s="201"/>
      <c r="BJ10" s="201"/>
      <c r="BK10" s="66"/>
      <c r="BL10" s="66"/>
      <c r="BM10" s="66"/>
      <c r="BN10" s="208"/>
      <c r="BO10" s="208"/>
      <c r="BP10" s="208"/>
      <c r="BQ10" s="208"/>
      <c r="BR10" s="208"/>
      <c r="BS10" s="208"/>
      <c r="BT10" s="222"/>
      <c r="BU10" s="191"/>
      <c r="BV10" s="191"/>
      <c r="BW10" s="186"/>
      <c r="BX10" s="186"/>
      <c r="BY10" s="185"/>
      <c r="BZ10" s="209"/>
      <c r="CA10" s="209"/>
      <c r="CB10" s="185"/>
      <c r="CC10" s="185"/>
      <c r="CD10" s="185"/>
      <c r="CE10" s="209"/>
      <c r="CF10" s="209"/>
      <c r="CG10" s="209"/>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07"/>
      <c r="DF10" s="107"/>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4"/>
      <c r="FA10" s="184"/>
      <c r="FB10" s="184"/>
      <c r="FC10" s="184"/>
      <c r="FD10" s="184"/>
      <c r="FE10" s="184"/>
      <c r="FF10" s="184"/>
      <c r="FG10" s="184"/>
      <c r="FH10" s="184"/>
      <c r="FI10" s="184"/>
      <c r="FJ10" s="184"/>
      <c r="FK10" s="184"/>
      <c r="FL10" s="184"/>
      <c r="FM10" s="184"/>
      <c r="FN10" s="184"/>
      <c r="FO10" s="184"/>
      <c r="FP10" s="184"/>
      <c r="FQ10" s="201"/>
      <c r="FR10" s="201"/>
      <c r="FS10" s="201"/>
      <c r="FT10" s="198"/>
      <c r="FU10" s="140"/>
      <c r="FV10" s="140"/>
      <c r="FW10" s="140"/>
    </row>
    <row r="11" spans="1:180" ht="16.149999999999999" customHeight="1" x14ac:dyDescent="0.2">
      <c r="A11" s="216"/>
      <c r="B11" s="202"/>
      <c r="C11" s="217"/>
      <c r="D11" s="217"/>
      <c r="E11" s="201"/>
      <c r="F11" s="201"/>
      <c r="G11" s="201"/>
      <c r="H11" s="201"/>
      <c r="I11" s="201"/>
      <c r="J11" s="201"/>
      <c r="K11" s="217"/>
      <c r="L11" s="201"/>
      <c r="M11" s="201" t="s">
        <v>28</v>
      </c>
      <c r="N11" s="201" t="s">
        <v>29</v>
      </c>
      <c r="O11" s="201" t="s">
        <v>30</v>
      </c>
      <c r="P11" s="201" t="s">
        <v>29</v>
      </c>
      <c r="Q11" s="201" t="s">
        <v>30</v>
      </c>
      <c r="R11" s="201" t="s">
        <v>29</v>
      </c>
      <c r="S11" s="201" t="s">
        <v>30</v>
      </c>
      <c r="T11" s="201" t="s">
        <v>29</v>
      </c>
      <c r="U11" s="201" t="s">
        <v>30</v>
      </c>
      <c r="V11" s="201" t="s">
        <v>29</v>
      </c>
      <c r="W11" s="179"/>
      <c r="X11" s="179"/>
      <c r="Y11" s="179"/>
      <c r="Z11" s="179"/>
      <c r="AA11" s="201"/>
      <c r="AB11" s="201"/>
      <c r="AC11" s="201" t="s">
        <v>28</v>
      </c>
      <c r="AD11" s="201" t="s">
        <v>31</v>
      </c>
      <c r="AE11" s="201"/>
      <c r="AF11" s="202"/>
      <c r="AG11" s="205"/>
      <c r="AH11" s="201"/>
      <c r="AI11" s="205"/>
      <c r="AJ11" s="201"/>
      <c r="AK11" s="205"/>
      <c r="AL11" s="205"/>
      <c r="AM11" s="205"/>
      <c r="AN11" s="205"/>
      <c r="AO11" s="205"/>
      <c r="AP11" s="205"/>
      <c r="AQ11" s="205"/>
      <c r="AR11" s="205"/>
      <c r="AS11" s="204"/>
      <c r="AT11" s="204"/>
      <c r="AU11" s="201"/>
      <c r="AV11" s="201"/>
      <c r="AW11" s="201"/>
      <c r="AX11" s="204"/>
      <c r="AY11" s="204" t="s">
        <v>22</v>
      </c>
      <c r="AZ11" s="203" t="s">
        <v>23</v>
      </c>
      <c r="BA11" s="204" t="s">
        <v>22</v>
      </c>
      <c r="BB11" s="203" t="s">
        <v>23</v>
      </c>
      <c r="BC11" s="204" t="s">
        <v>22</v>
      </c>
      <c r="BD11" s="203" t="s">
        <v>23</v>
      </c>
      <c r="BE11" s="204" t="s">
        <v>22</v>
      </c>
      <c r="BF11" s="203" t="s">
        <v>23</v>
      </c>
      <c r="BG11" s="201"/>
      <c r="BH11" s="201" t="s">
        <v>22</v>
      </c>
      <c r="BI11" s="227" t="s">
        <v>102</v>
      </c>
      <c r="BJ11" s="227"/>
      <c r="BK11" s="66"/>
      <c r="BL11" s="66"/>
      <c r="BM11" s="66"/>
      <c r="BN11" s="208"/>
      <c r="BO11" s="208" t="s">
        <v>28</v>
      </c>
      <c r="BP11" s="208" t="s">
        <v>24</v>
      </c>
      <c r="BQ11" s="208"/>
      <c r="BR11" s="208"/>
      <c r="BS11" s="209"/>
      <c r="BT11" s="222"/>
      <c r="BU11" s="191"/>
      <c r="BV11" s="191"/>
      <c r="BW11" s="186"/>
      <c r="BX11" s="186"/>
      <c r="BY11" s="185"/>
      <c r="BZ11" s="208"/>
      <c r="CA11" s="208"/>
      <c r="CB11" s="185"/>
      <c r="CC11" s="185"/>
      <c r="CD11" s="185"/>
      <c r="CE11" s="208"/>
      <c r="CF11" s="208"/>
      <c r="CG11" s="209"/>
      <c r="CH11" s="184"/>
      <c r="CI11" s="184"/>
      <c r="CJ11" s="184"/>
      <c r="CK11" s="184"/>
      <c r="CL11" s="184"/>
      <c r="CM11" s="201"/>
      <c r="CN11" s="184"/>
      <c r="CO11" s="184"/>
      <c r="CP11" s="184"/>
      <c r="CQ11" s="184"/>
      <c r="CR11" s="184"/>
      <c r="CS11" s="184"/>
      <c r="CT11" s="184"/>
      <c r="CU11" s="184"/>
      <c r="CV11" s="184"/>
      <c r="CW11" s="184"/>
      <c r="CX11" s="184"/>
      <c r="CY11" s="184"/>
      <c r="CZ11" s="184"/>
      <c r="DA11" s="184"/>
      <c r="DB11" s="184"/>
      <c r="DC11" s="184"/>
      <c r="DD11" s="184"/>
      <c r="DE11" s="109" t="e">
        <f>(DE12-AY13)/AY13*100%</f>
        <v>#REF!</v>
      </c>
      <c r="DF11" s="109"/>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c r="ED11" s="184"/>
      <c r="EE11" s="184"/>
      <c r="EF11" s="184"/>
      <c r="EG11" s="184"/>
      <c r="EH11" s="184"/>
      <c r="EI11" s="184"/>
      <c r="EJ11" s="184"/>
      <c r="EK11" s="184"/>
      <c r="EL11" s="184"/>
      <c r="EM11" s="184"/>
      <c r="EN11" s="184"/>
      <c r="EO11" s="184"/>
      <c r="EP11" s="184"/>
      <c r="EQ11" s="184"/>
      <c r="ER11" s="184"/>
      <c r="ES11" s="184"/>
      <c r="ET11" s="184"/>
      <c r="EU11" s="184"/>
      <c r="EV11" s="184"/>
      <c r="EW11" s="184"/>
      <c r="EX11" s="184"/>
      <c r="EY11" s="184"/>
      <c r="EZ11" s="184"/>
      <c r="FA11" s="184"/>
      <c r="FB11" s="184"/>
      <c r="FC11" s="184"/>
      <c r="FD11" s="184"/>
      <c r="FE11" s="184"/>
      <c r="FF11" s="184"/>
      <c r="FG11" s="184"/>
      <c r="FH11" s="184"/>
      <c r="FI11" s="184"/>
      <c r="FJ11" s="184"/>
      <c r="FK11" s="184"/>
      <c r="FL11" s="184"/>
      <c r="FM11" s="184"/>
      <c r="FN11" s="184"/>
      <c r="FO11" s="184"/>
      <c r="FP11" s="184"/>
      <c r="FQ11" s="201" t="s">
        <v>22</v>
      </c>
      <c r="FR11" s="227" t="s">
        <v>102</v>
      </c>
      <c r="FS11" s="227"/>
      <c r="FT11" s="198"/>
      <c r="FU11" s="147">
        <f>BH17+BH21+BH44+BH50+BH56+BH60</f>
        <v>385700</v>
      </c>
      <c r="FV11" s="140"/>
      <c r="FW11" s="140"/>
    </row>
    <row r="12" spans="1:180" ht="70.900000000000006" customHeight="1" x14ac:dyDescent="0.2">
      <c r="A12" s="216"/>
      <c r="B12" s="202"/>
      <c r="C12" s="217"/>
      <c r="D12" s="217"/>
      <c r="E12" s="201"/>
      <c r="F12" s="201"/>
      <c r="G12" s="201"/>
      <c r="H12" s="201"/>
      <c r="I12" s="201"/>
      <c r="J12" s="201"/>
      <c r="K12" s="217"/>
      <c r="L12" s="201"/>
      <c r="M12" s="202"/>
      <c r="N12" s="202"/>
      <c r="O12" s="202"/>
      <c r="P12" s="202"/>
      <c r="Q12" s="202"/>
      <c r="R12" s="202"/>
      <c r="S12" s="202"/>
      <c r="T12" s="202"/>
      <c r="U12" s="202"/>
      <c r="V12" s="202"/>
      <c r="W12" s="179" t="s">
        <v>32</v>
      </c>
      <c r="X12" s="179" t="s">
        <v>33</v>
      </c>
      <c r="Y12" s="179" t="s">
        <v>32</v>
      </c>
      <c r="Z12" s="179" t="s">
        <v>34</v>
      </c>
      <c r="AA12" s="201"/>
      <c r="AB12" s="201"/>
      <c r="AC12" s="202"/>
      <c r="AD12" s="179" t="s">
        <v>22</v>
      </c>
      <c r="AE12" s="179" t="s">
        <v>35</v>
      </c>
      <c r="AF12" s="179" t="s">
        <v>36</v>
      </c>
      <c r="AG12" s="205"/>
      <c r="AH12" s="201"/>
      <c r="AI12" s="205"/>
      <c r="AJ12" s="201"/>
      <c r="AK12" s="183" t="s">
        <v>28</v>
      </c>
      <c r="AL12" s="183" t="s">
        <v>23</v>
      </c>
      <c r="AM12" s="183" t="s">
        <v>22</v>
      </c>
      <c r="AN12" s="183" t="s">
        <v>23</v>
      </c>
      <c r="AO12" s="183" t="s">
        <v>22</v>
      </c>
      <c r="AP12" s="183" t="s">
        <v>23</v>
      </c>
      <c r="AQ12" s="183" t="s">
        <v>22</v>
      </c>
      <c r="AR12" s="183" t="s">
        <v>23</v>
      </c>
      <c r="AS12" s="204"/>
      <c r="AT12" s="204"/>
      <c r="AU12" s="201"/>
      <c r="AV12" s="201"/>
      <c r="AW12" s="201"/>
      <c r="AX12" s="204"/>
      <c r="AY12" s="204"/>
      <c r="AZ12" s="203"/>
      <c r="BA12" s="204"/>
      <c r="BB12" s="203"/>
      <c r="BC12" s="204"/>
      <c r="BD12" s="203"/>
      <c r="BE12" s="204"/>
      <c r="BF12" s="203"/>
      <c r="BG12" s="201"/>
      <c r="BH12" s="201"/>
      <c r="BI12" s="192" t="s">
        <v>37</v>
      </c>
      <c r="BJ12" s="192" t="s">
        <v>38</v>
      </c>
      <c r="BK12" s="66"/>
      <c r="BL12" s="66"/>
      <c r="BM12" s="66"/>
      <c r="BN12" s="208"/>
      <c r="BO12" s="209"/>
      <c r="BP12" s="185" t="s">
        <v>22</v>
      </c>
      <c r="BQ12" s="29" t="s">
        <v>39</v>
      </c>
      <c r="BR12" s="29" t="s">
        <v>40</v>
      </c>
      <c r="BS12" s="29" t="s">
        <v>36</v>
      </c>
      <c r="BT12" s="222"/>
      <c r="BU12" s="185"/>
      <c r="BV12" s="185"/>
      <c r="BW12" s="29"/>
      <c r="BX12" s="29"/>
      <c r="BY12" s="185"/>
      <c r="BZ12" s="209"/>
      <c r="CA12" s="209"/>
      <c r="CB12" s="185"/>
      <c r="CC12" s="185"/>
      <c r="CD12" s="185"/>
      <c r="CE12" s="209"/>
      <c r="CF12" s="185"/>
      <c r="CG12" s="29"/>
      <c r="CH12" s="184"/>
      <c r="CI12" s="184"/>
      <c r="CJ12" s="184"/>
      <c r="CK12" s="184"/>
      <c r="CL12" s="184"/>
      <c r="CM12" s="207"/>
      <c r="CN12" s="184"/>
      <c r="CO12" s="184"/>
      <c r="CP12" s="184"/>
      <c r="CQ12" s="184"/>
      <c r="CR12" s="184"/>
      <c r="CS12" s="184"/>
      <c r="CT12" s="184"/>
      <c r="CU12" s="184"/>
      <c r="CV12" s="184"/>
      <c r="CW12" s="184"/>
      <c r="CX12" s="184"/>
      <c r="CY12" s="184"/>
      <c r="CZ12" s="184"/>
      <c r="DA12" s="184"/>
      <c r="DB12" s="184"/>
      <c r="DC12" s="184"/>
      <c r="DD12" s="184"/>
      <c r="DE12" s="110" t="e">
        <f>SUM(DE27:DE65)</f>
        <v>#REF!</v>
      </c>
      <c r="DF12" s="110" t="e">
        <f>SUM(DF27:DF65)</f>
        <v>#REF!</v>
      </c>
      <c r="DG12" s="111" t="e">
        <f>DE12-DE37-DE38-DE39-DE40-DE41-DE42-DE43-DE49-DE65</f>
        <v>#REF!</v>
      </c>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4"/>
      <c r="FG12" s="184"/>
      <c r="FH12" s="184"/>
      <c r="FI12" s="184"/>
      <c r="FJ12" s="184"/>
      <c r="FK12" s="184"/>
      <c r="FL12" s="184"/>
      <c r="FM12" s="184"/>
      <c r="FN12" s="184"/>
      <c r="FO12" s="184"/>
      <c r="FP12" s="184"/>
      <c r="FQ12" s="201"/>
      <c r="FR12" s="192" t="s">
        <v>37</v>
      </c>
      <c r="FS12" s="192" t="s">
        <v>38</v>
      </c>
      <c r="FT12" s="199"/>
      <c r="FU12" s="140"/>
      <c r="FV12" s="140"/>
      <c r="FW12" s="140"/>
    </row>
    <row r="13" spans="1:180" ht="25.15" customHeight="1" x14ac:dyDescent="0.2">
      <c r="A13" s="188"/>
      <c r="B13" s="179" t="s">
        <v>198</v>
      </c>
      <c r="C13" s="179"/>
      <c r="D13" s="185"/>
      <c r="E13" s="185"/>
      <c r="F13" s="16"/>
      <c r="G13" s="185"/>
      <c r="H13" s="179"/>
      <c r="I13" s="179"/>
      <c r="J13" s="185"/>
      <c r="K13" s="179"/>
      <c r="L13" s="179"/>
      <c r="M13" s="179"/>
      <c r="N13" s="179"/>
      <c r="O13" s="179"/>
      <c r="P13" s="179"/>
      <c r="Q13" s="179"/>
      <c r="R13" s="179"/>
      <c r="S13" s="179"/>
      <c r="T13" s="179"/>
      <c r="U13" s="179"/>
      <c r="V13" s="179"/>
      <c r="W13" s="179"/>
      <c r="X13" s="179"/>
      <c r="Y13" s="179"/>
      <c r="Z13" s="179"/>
      <c r="AA13" s="179"/>
      <c r="AB13" s="179"/>
      <c r="AC13" s="8" t="e">
        <f>AC16+#REF!</f>
        <v>#REF!</v>
      </c>
      <c r="AD13" s="8" t="e">
        <f>AD16+#REF!</f>
        <v>#REF!</v>
      </c>
      <c r="AE13" s="8" t="e">
        <f>AE16+#REF!</f>
        <v>#REF!</v>
      </c>
      <c r="AF13" s="8" t="e">
        <f>AF16+#REF!</f>
        <v>#REF!</v>
      </c>
      <c r="AG13" s="8" t="e">
        <f ca="1">AG16</f>
        <v>#REF!</v>
      </c>
      <c r="AH13" s="8" t="e">
        <f ca="1">AH16</f>
        <v>#REF!</v>
      </c>
      <c r="AI13" s="8" t="e">
        <f ca="1">AI16+#REF!</f>
        <v>#REF!</v>
      </c>
      <c r="AJ13" s="8" t="e">
        <f ca="1">AJ16+#REF!</f>
        <v>#REF!</v>
      </c>
      <c r="AK13" s="8" t="e">
        <f>AK16</f>
        <v>#REF!</v>
      </c>
      <c r="AL13" s="8" t="e">
        <f t="shared" ref="AL13:AR13" si="0">AL16</f>
        <v>#REF!</v>
      </c>
      <c r="AM13" s="8">
        <f t="shared" si="0"/>
        <v>0</v>
      </c>
      <c r="AN13" s="8">
        <f t="shared" si="0"/>
        <v>0</v>
      </c>
      <c r="AO13" s="8" t="e">
        <f t="shared" si="0"/>
        <v>#REF!</v>
      </c>
      <c r="AP13" s="8" t="e">
        <f t="shared" si="0"/>
        <v>#REF!</v>
      </c>
      <c r="AQ13" s="8" t="e">
        <f t="shared" si="0"/>
        <v>#REF!</v>
      </c>
      <c r="AR13" s="8" t="e">
        <f t="shared" si="0"/>
        <v>#REF!</v>
      </c>
      <c r="AS13" s="74"/>
      <c r="AT13" s="74"/>
      <c r="AU13" s="8"/>
      <c r="AV13" s="8"/>
      <c r="AW13" s="8"/>
      <c r="AX13" s="74"/>
      <c r="AY13" s="74" t="e">
        <f>AY16</f>
        <v>#REF!</v>
      </c>
      <c r="AZ13" s="74" t="e">
        <f t="shared" ref="AZ13:BF13" si="1">AZ16</f>
        <v>#REF!</v>
      </c>
      <c r="BA13" s="74" t="e">
        <f t="shared" si="1"/>
        <v>#REF!</v>
      </c>
      <c r="BB13" s="74" t="e">
        <f t="shared" si="1"/>
        <v>#REF!</v>
      </c>
      <c r="BC13" s="74" t="e">
        <f t="shared" si="1"/>
        <v>#REF!</v>
      </c>
      <c r="BD13" s="74" t="e">
        <f t="shared" si="1"/>
        <v>#REF!</v>
      </c>
      <c r="BE13" s="74" t="e">
        <f t="shared" si="1"/>
        <v>#REF!</v>
      </c>
      <c r="BF13" s="74" t="e">
        <f t="shared" si="1"/>
        <v>#REF!</v>
      </c>
      <c r="BG13" s="8"/>
      <c r="BH13" s="8">
        <f>BH16</f>
        <v>385700</v>
      </c>
      <c r="BI13" s="8"/>
      <c r="BJ13" s="8"/>
      <c r="BK13" s="8"/>
      <c r="BL13" s="8"/>
      <c r="BM13" s="8"/>
      <c r="BN13" s="8"/>
      <c r="BO13" s="8">
        <f>BN16</f>
        <v>0</v>
      </c>
      <c r="BP13" s="8" t="e">
        <f>BO16</f>
        <v>#REF!</v>
      </c>
      <c r="BQ13" s="8"/>
      <c r="BR13" s="8">
        <f>BQ16</f>
        <v>0</v>
      </c>
      <c r="BS13" s="8" t="e">
        <f>BR16</f>
        <v>#REF!</v>
      </c>
      <c r="BT13" s="179"/>
      <c r="BU13" s="179"/>
      <c r="BV13" s="179"/>
      <c r="BW13" s="112"/>
      <c r="BX13" s="112"/>
      <c r="BY13" s="179"/>
      <c r="BZ13" s="179"/>
      <c r="CA13" s="179"/>
      <c r="CB13" s="179"/>
      <c r="CC13" s="179"/>
      <c r="CD13" s="179"/>
      <c r="CE13" s="179"/>
      <c r="CF13" s="179"/>
      <c r="CG13" s="179"/>
      <c r="CH13" s="113"/>
      <c r="CI13" s="184"/>
      <c r="CJ13" s="184"/>
      <c r="CK13" s="184"/>
      <c r="CL13" s="184"/>
      <c r="CM13" s="179"/>
      <c r="CN13" s="184"/>
      <c r="CO13" s="184"/>
      <c r="CP13" s="184"/>
      <c r="CQ13" s="184"/>
      <c r="CR13" s="184"/>
      <c r="CS13" s="184"/>
      <c r="CT13" s="184"/>
      <c r="CU13" s="184"/>
      <c r="CV13" s="184"/>
      <c r="CW13" s="184"/>
      <c r="CX13" s="184"/>
      <c r="CY13" s="184"/>
      <c r="CZ13" s="184"/>
      <c r="DA13" s="184"/>
      <c r="DB13" s="184"/>
      <c r="DC13" s="184"/>
      <c r="DD13" s="184"/>
      <c r="DE13" s="107"/>
      <c r="DF13" s="107"/>
      <c r="DG13" s="184"/>
      <c r="DH13" s="114">
        <v>347730</v>
      </c>
      <c r="DI13" s="115" t="e">
        <f>AY13-DH13</f>
        <v>#REF!</v>
      </c>
      <c r="DJ13" s="184"/>
      <c r="DK13" s="184"/>
      <c r="DL13" s="107">
        <f>SUM(DL21:DL65)</f>
        <v>156</v>
      </c>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8">
        <f>FQ16</f>
        <v>385200</v>
      </c>
      <c r="FR13" s="8"/>
      <c r="FS13" s="8"/>
      <c r="FT13" s="108"/>
      <c r="FU13" s="140">
        <v>375700</v>
      </c>
      <c r="FV13" s="147">
        <f>FU13-BH13</f>
        <v>-10000</v>
      </c>
      <c r="FW13" s="140"/>
    </row>
    <row r="14" spans="1:180" s="32" customFormat="1" ht="22.15" customHeight="1" x14ac:dyDescent="0.2">
      <c r="A14" s="30"/>
      <c r="B14" s="192" t="s">
        <v>94</v>
      </c>
      <c r="C14" s="192"/>
      <c r="D14" s="28"/>
      <c r="E14" s="28"/>
      <c r="F14" s="66"/>
      <c r="G14" s="28"/>
      <c r="H14" s="192"/>
      <c r="I14" s="192"/>
      <c r="J14" s="28"/>
      <c r="K14" s="192"/>
      <c r="L14" s="192"/>
      <c r="M14" s="192"/>
      <c r="N14" s="192"/>
      <c r="O14" s="192"/>
      <c r="P14" s="192"/>
      <c r="Q14" s="192"/>
      <c r="R14" s="192"/>
      <c r="S14" s="192"/>
      <c r="T14" s="192"/>
      <c r="U14" s="192"/>
      <c r="V14" s="192"/>
      <c r="W14" s="192"/>
      <c r="X14" s="192"/>
      <c r="Y14" s="192"/>
      <c r="Z14" s="192"/>
      <c r="AA14" s="192"/>
      <c r="AB14" s="192"/>
      <c r="AC14" s="17"/>
      <c r="AD14" s="17"/>
      <c r="AE14" s="17"/>
      <c r="AF14" s="17"/>
      <c r="AG14" s="17"/>
      <c r="AH14" s="17"/>
      <c r="AI14" s="17"/>
      <c r="AJ14" s="17"/>
      <c r="AK14" s="17"/>
      <c r="AL14" s="17"/>
      <c r="AM14" s="17"/>
      <c r="AN14" s="17"/>
      <c r="AO14" s="17"/>
      <c r="AP14" s="17"/>
      <c r="AQ14" s="17"/>
      <c r="AR14" s="17"/>
      <c r="AS14" s="156"/>
      <c r="AT14" s="156"/>
      <c r="AU14" s="192"/>
      <c r="AV14" s="192"/>
      <c r="AW14" s="192"/>
      <c r="AX14" s="181"/>
      <c r="AY14" s="181" t="e">
        <f>AY16-AY15</f>
        <v>#REF!</v>
      </c>
      <c r="AZ14" s="181" t="e">
        <f t="shared" ref="AZ14:DH14" si="2">AZ16-AZ15</f>
        <v>#REF!</v>
      </c>
      <c r="BA14" s="181" t="e">
        <f t="shared" si="2"/>
        <v>#REF!</v>
      </c>
      <c r="BB14" s="181" t="e">
        <f t="shared" si="2"/>
        <v>#REF!</v>
      </c>
      <c r="BC14" s="181" t="e">
        <f t="shared" si="2"/>
        <v>#REF!</v>
      </c>
      <c r="BD14" s="181" t="e">
        <f t="shared" si="2"/>
        <v>#REF!</v>
      </c>
      <c r="BE14" s="181" t="e">
        <f t="shared" si="2"/>
        <v>#REF!</v>
      </c>
      <c r="BF14" s="181" t="e">
        <f t="shared" si="2"/>
        <v>#REF!</v>
      </c>
      <c r="BG14" s="192"/>
      <c r="BH14" s="192">
        <f>BH13-BH15</f>
        <v>385700</v>
      </c>
      <c r="BI14" s="192"/>
      <c r="BJ14" s="192"/>
      <c r="BK14" s="192">
        <f t="shared" si="2"/>
        <v>0</v>
      </c>
      <c r="BL14" s="192">
        <f t="shared" si="2"/>
        <v>0</v>
      </c>
      <c r="BM14" s="192">
        <f t="shared" si="2"/>
        <v>0</v>
      </c>
      <c r="BN14" s="192">
        <f t="shared" si="2"/>
        <v>0</v>
      </c>
      <c r="BO14" s="192" t="e">
        <f t="shared" si="2"/>
        <v>#REF!</v>
      </c>
      <c r="BP14" s="192" t="e">
        <f t="shared" si="2"/>
        <v>#REF!</v>
      </c>
      <c r="BQ14" s="192">
        <f t="shared" si="2"/>
        <v>0</v>
      </c>
      <c r="BR14" s="192" t="e">
        <f t="shared" si="2"/>
        <v>#REF!</v>
      </c>
      <c r="BS14" s="192">
        <f t="shared" si="2"/>
        <v>0</v>
      </c>
      <c r="BT14" s="192">
        <f t="shared" si="2"/>
        <v>0</v>
      </c>
      <c r="BU14" s="192" t="e">
        <f t="shared" si="2"/>
        <v>#REF!</v>
      </c>
      <c r="BV14" s="192">
        <f t="shared" si="2"/>
        <v>0</v>
      </c>
      <c r="BW14" s="192">
        <f t="shared" si="2"/>
        <v>0</v>
      </c>
      <c r="BX14" s="192">
        <f t="shared" si="2"/>
        <v>0</v>
      </c>
      <c r="BY14" s="192">
        <f t="shared" si="2"/>
        <v>0</v>
      </c>
      <c r="BZ14" s="192">
        <f t="shared" si="2"/>
        <v>0</v>
      </c>
      <c r="CA14" s="192">
        <f t="shared" si="2"/>
        <v>0</v>
      </c>
      <c r="CB14" s="192">
        <f t="shared" si="2"/>
        <v>0</v>
      </c>
      <c r="CC14" s="192">
        <f t="shared" si="2"/>
        <v>0</v>
      </c>
      <c r="CD14" s="192">
        <f t="shared" si="2"/>
        <v>0</v>
      </c>
      <c r="CE14" s="192">
        <f t="shared" si="2"/>
        <v>0</v>
      </c>
      <c r="CF14" s="192">
        <f t="shared" si="2"/>
        <v>0</v>
      </c>
      <c r="CG14" s="192">
        <f t="shared" si="2"/>
        <v>0</v>
      </c>
      <c r="CH14" s="192">
        <f t="shared" si="2"/>
        <v>0</v>
      </c>
      <c r="CI14" s="192">
        <f t="shared" si="2"/>
        <v>0</v>
      </c>
      <c r="CJ14" s="192">
        <f t="shared" si="2"/>
        <v>0</v>
      </c>
      <c r="CK14" s="192">
        <f t="shared" si="2"/>
        <v>0</v>
      </c>
      <c r="CL14" s="192">
        <f t="shared" si="2"/>
        <v>0</v>
      </c>
      <c r="CM14" s="192">
        <f t="shared" si="2"/>
        <v>0</v>
      </c>
      <c r="CN14" s="192">
        <f t="shared" si="2"/>
        <v>0</v>
      </c>
      <c r="CO14" s="192">
        <f t="shared" si="2"/>
        <v>0</v>
      </c>
      <c r="CP14" s="192">
        <f t="shared" si="2"/>
        <v>0</v>
      </c>
      <c r="CQ14" s="192">
        <f t="shared" si="2"/>
        <v>0</v>
      </c>
      <c r="CR14" s="192">
        <f t="shared" si="2"/>
        <v>0</v>
      </c>
      <c r="CS14" s="192">
        <f t="shared" si="2"/>
        <v>0</v>
      </c>
      <c r="CT14" s="192">
        <f t="shared" si="2"/>
        <v>0</v>
      </c>
      <c r="CU14" s="192">
        <f t="shared" si="2"/>
        <v>0</v>
      </c>
      <c r="CV14" s="192">
        <f t="shared" si="2"/>
        <v>0</v>
      </c>
      <c r="CW14" s="192">
        <f t="shared" si="2"/>
        <v>0</v>
      </c>
      <c r="CX14" s="192">
        <f t="shared" si="2"/>
        <v>0</v>
      </c>
      <c r="CY14" s="192">
        <f t="shared" si="2"/>
        <v>0</v>
      </c>
      <c r="CZ14" s="192">
        <f t="shared" si="2"/>
        <v>0</v>
      </c>
      <c r="DA14" s="192">
        <f t="shared" si="2"/>
        <v>0</v>
      </c>
      <c r="DB14" s="192">
        <f t="shared" si="2"/>
        <v>0</v>
      </c>
      <c r="DC14" s="192">
        <f t="shared" si="2"/>
        <v>0</v>
      </c>
      <c r="DD14" s="192">
        <f t="shared" si="2"/>
        <v>0</v>
      </c>
      <c r="DE14" s="192">
        <f t="shared" si="2"/>
        <v>0</v>
      </c>
      <c r="DF14" s="192">
        <f t="shared" si="2"/>
        <v>0</v>
      </c>
      <c r="DG14" s="192">
        <f t="shared" si="2"/>
        <v>0</v>
      </c>
      <c r="DH14" s="192">
        <f t="shared" si="2"/>
        <v>0</v>
      </c>
      <c r="DI14" s="192">
        <f t="shared" ref="DI14:FP14" si="3">DI16-DI15</f>
        <v>0</v>
      </c>
      <c r="DJ14" s="192">
        <f t="shared" si="3"/>
        <v>0</v>
      </c>
      <c r="DK14" s="192">
        <f t="shared" si="3"/>
        <v>0</v>
      </c>
      <c r="DL14" s="192">
        <f t="shared" si="3"/>
        <v>0</v>
      </c>
      <c r="DM14" s="192">
        <f t="shared" si="3"/>
        <v>0</v>
      </c>
      <c r="DN14" s="192">
        <f t="shared" si="3"/>
        <v>0</v>
      </c>
      <c r="DO14" s="192">
        <f t="shared" si="3"/>
        <v>0</v>
      </c>
      <c r="DP14" s="192">
        <f t="shared" si="3"/>
        <v>0</v>
      </c>
      <c r="DQ14" s="192">
        <f t="shared" si="3"/>
        <v>0</v>
      </c>
      <c r="DR14" s="192">
        <f t="shared" si="3"/>
        <v>0</v>
      </c>
      <c r="DS14" s="192">
        <f t="shared" si="3"/>
        <v>0</v>
      </c>
      <c r="DT14" s="192">
        <f t="shared" si="3"/>
        <v>0</v>
      </c>
      <c r="DU14" s="192">
        <f t="shared" si="3"/>
        <v>0</v>
      </c>
      <c r="DV14" s="192">
        <f t="shared" si="3"/>
        <v>0</v>
      </c>
      <c r="DW14" s="192">
        <f t="shared" si="3"/>
        <v>0</v>
      </c>
      <c r="DX14" s="192">
        <f t="shared" si="3"/>
        <v>0</v>
      </c>
      <c r="DY14" s="192">
        <f t="shared" si="3"/>
        <v>0</v>
      </c>
      <c r="DZ14" s="192">
        <f t="shared" si="3"/>
        <v>0</v>
      </c>
      <c r="EA14" s="192">
        <f t="shared" si="3"/>
        <v>0</v>
      </c>
      <c r="EB14" s="192">
        <f t="shared" si="3"/>
        <v>0</v>
      </c>
      <c r="EC14" s="192">
        <f t="shared" si="3"/>
        <v>0</v>
      </c>
      <c r="ED14" s="192">
        <f t="shared" si="3"/>
        <v>0</v>
      </c>
      <c r="EE14" s="192">
        <f t="shared" si="3"/>
        <v>0</v>
      </c>
      <c r="EF14" s="192">
        <f t="shared" si="3"/>
        <v>0</v>
      </c>
      <c r="EG14" s="192">
        <f t="shared" si="3"/>
        <v>0</v>
      </c>
      <c r="EH14" s="192">
        <f t="shared" si="3"/>
        <v>0</v>
      </c>
      <c r="EI14" s="192">
        <f t="shared" si="3"/>
        <v>0</v>
      </c>
      <c r="EJ14" s="192">
        <f t="shared" si="3"/>
        <v>0</v>
      </c>
      <c r="EK14" s="192">
        <f t="shared" si="3"/>
        <v>0</v>
      </c>
      <c r="EL14" s="192">
        <f t="shared" si="3"/>
        <v>0</v>
      </c>
      <c r="EM14" s="192">
        <f t="shared" si="3"/>
        <v>0</v>
      </c>
      <c r="EN14" s="192">
        <f t="shared" si="3"/>
        <v>0</v>
      </c>
      <c r="EO14" s="192">
        <f t="shared" si="3"/>
        <v>0</v>
      </c>
      <c r="EP14" s="192">
        <f t="shared" si="3"/>
        <v>0</v>
      </c>
      <c r="EQ14" s="192">
        <f t="shared" si="3"/>
        <v>0</v>
      </c>
      <c r="ER14" s="192">
        <f t="shared" si="3"/>
        <v>0</v>
      </c>
      <c r="ES14" s="192">
        <f t="shared" si="3"/>
        <v>0</v>
      </c>
      <c r="ET14" s="192">
        <f t="shared" si="3"/>
        <v>0</v>
      </c>
      <c r="EU14" s="192">
        <f t="shared" si="3"/>
        <v>0</v>
      </c>
      <c r="EV14" s="192">
        <f t="shared" si="3"/>
        <v>0</v>
      </c>
      <c r="EW14" s="192">
        <f t="shared" si="3"/>
        <v>0</v>
      </c>
      <c r="EX14" s="192">
        <f t="shared" si="3"/>
        <v>0</v>
      </c>
      <c r="EY14" s="192">
        <f t="shared" si="3"/>
        <v>0</v>
      </c>
      <c r="EZ14" s="192">
        <f t="shared" si="3"/>
        <v>0</v>
      </c>
      <c r="FA14" s="192">
        <f t="shared" si="3"/>
        <v>0</v>
      </c>
      <c r="FB14" s="192">
        <f t="shared" si="3"/>
        <v>0</v>
      </c>
      <c r="FC14" s="192">
        <f t="shared" si="3"/>
        <v>0</v>
      </c>
      <c r="FD14" s="192">
        <f t="shared" si="3"/>
        <v>0</v>
      </c>
      <c r="FE14" s="192">
        <f t="shared" si="3"/>
        <v>0</v>
      </c>
      <c r="FF14" s="192">
        <f t="shared" si="3"/>
        <v>0</v>
      </c>
      <c r="FG14" s="192">
        <f t="shared" si="3"/>
        <v>0</v>
      </c>
      <c r="FH14" s="192">
        <f t="shared" si="3"/>
        <v>0</v>
      </c>
      <c r="FI14" s="192">
        <f t="shared" si="3"/>
        <v>0</v>
      </c>
      <c r="FJ14" s="192">
        <f t="shared" si="3"/>
        <v>0</v>
      </c>
      <c r="FK14" s="192">
        <f t="shared" si="3"/>
        <v>0</v>
      </c>
      <c r="FL14" s="192">
        <f t="shared" si="3"/>
        <v>0</v>
      </c>
      <c r="FM14" s="192">
        <f t="shared" si="3"/>
        <v>0</v>
      </c>
      <c r="FN14" s="192">
        <f t="shared" si="3"/>
        <v>0</v>
      </c>
      <c r="FO14" s="192">
        <f t="shared" si="3"/>
        <v>0</v>
      </c>
      <c r="FP14" s="192">
        <f t="shared" si="3"/>
        <v>0</v>
      </c>
      <c r="FQ14" s="192">
        <f>FQ13-FQ15</f>
        <v>385200</v>
      </c>
      <c r="FR14" s="192"/>
      <c r="FS14" s="192"/>
      <c r="FT14" s="98"/>
      <c r="FU14" s="141"/>
      <c r="FV14" s="141"/>
      <c r="FW14" s="141"/>
    </row>
    <row r="15" spans="1:180" s="32" customFormat="1" ht="21" customHeight="1" x14ac:dyDescent="0.2">
      <c r="A15" s="30"/>
      <c r="B15" s="192" t="s">
        <v>95</v>
      </c>
      <c r="C15" s="192"/>
      <c r="D15" s="28"/>
      <c r="E15" s="28"/>
      <c r="F15" s="66"/>
      <c r="G15" s="28"/>
      <c r="H15" s="192"/>
      <c r="I15" s="192"/>
      <c r="J15" s="28"/>
      <c r="K15" s="192"/>
      <c r="L15" s="192"/>
      <c r="M15" s="192"/>
      <c r="N15" s="192"/>
      <c r="O15" s="192"/>
      <c r="P15" s="192"/>
      <c r="Q15" s="192"/>
      <c r="R15" s="192"/>
      <c r="S15" s="192"/>
      <c r="T15" s="192"/>
      <c r="U15" s="192"/>
      <c r="V15" s="192"/>
      <c r="W15" s="192"/>
      <c r="X15" s="192"/>
      <c r="Y15" s="192"/>
      <c r="Z15" s="192"/>
      <c r="AA15" s="192"/>
      <c r="AB15" s="192"/>
      <c r="AC15" s="17"/>
      <c r="AD15" s="17"/>
      <c r="AE15" s="17"/>
      <c r="AF15" s="17"/>
      <c r="AG15" s="17"/>
      <c r="AH15" s="17"/>
      <c r="AI15" s="17"/>
      <c r="AJ15" s="17"/>
      <c r="AK15" s="17"/>
      <c r="AL15" s="17"/>
      <c r="AM15" s="17"/>
      <c r="AN15" s="17"/>
      <c r="AO15" s="17"/>
      <c r="AP15" s="17"/>
      <c r="AQ15" s="17"/>
      <c r="AR15" s="17"/>
      <c r="AS15" s="156"/>
      <c r="AT15" s="156"/>
      <c r="AU15" s="192"/>
      <c r="AV15" s="192"/>
      <c r="AW15" s="192"/>
      <c r="AX15" s="181"/>
      <c r="AY15" s="181" t="e">
        <f>#REF!</f>
        <v>#REF!</v>
      </c>
      <c r="AZ15" s="181"/>
      <c r="BA15" s="181"/>
      <c r="BB15" s="181"/>
      <c r="BC15" s="181"/>
      <c r="BD15" s="181"/>
      <c r="BE15" s="181">
        <v>0</v>
      </c>
      <c r="BF15" s="181"/>
      <c r="BG15" s="192"/>
      <c r="BH15" s="192"/>
      <c r="BI15" s="192"/>
      <c r="BJ15" s="192"/>
      <c r="BK15" s="17"/>
      <c r="BL15" s="17"/>
      <c r="BM15" s="17"/>
      <c r="BN15" s="17"/>
      <c r="BO15" s="17"/>
      <c r="BP15" s="17"/>
      <c r="BQ15" s="17"/>
      <c r="BR15" s="17"/>
      <c r="BS15" s="17"/>
      <c r="BT15" s="192"/>
      <c r="BU15" s="192"/>
      <c r="BV15" s="192"/>
      <c r="BW15" s="116"/>
      <c r="BX15" s="116"/>
      <c r="BY15" s="192"/>
      <c r="BZ15" s="192"/>
      <c r="CA15" s="192"/>
      <c r="CB15" s="192"/>
      <c r="CC15" s="192"/>
      <c r="CD15" s="192"/>
      <c r="CE15" s="192"/>
      <c r="CF15" s="192"/>
      <c r="CG15" s="192"/>
      <c r="CH15" s="117"/>
      <c r="CI15" s="118"/>
      <c r="CJ15" s="118"/>
      <c r="CK15" s="118"/>
      <c r="CL15" s="118"/>
      <c r="CM15" s="192"/>
      <c r="CN15" s="118"/>
      <c r="CO15" s="118"/>
      <c r="CP15" s="118"/>
      <c r="CQ15" s="118"/>
      <c r="CR15" s="118"/>
      <c r="CS15" s="118"/>
      <c r="CT15" s="118"/>
      <c r="CU15" s="118"/>
      <c r="CV15" s="118"/>
      <c r="CW15" s="118"/>
      <c r="CX15" s="118"/>
      <c r="CY15" s="118"/>
      <c r="CZ15" s="118"/>
      <c r="DA15" s="118"/>
      <c r="DB15" s="118"/>
      <c r="DC15" s="118"/>
      <c r="DD15" s="118"/>
      <c r="DE15" s="119"/>
      <c r="DF15" s="119"/>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92"/>
      <c r="FR15" s="192"/>
      <c r="FS15" s="192"/>
      <c r="FT15" s="120"/>
      <c r="FU15" s="142"/>
      <c r="FV15" s="142"/>
      <c r="FW15" s="142"/>
    </row>
    <row r="16" spans="1:180" s="34" customFormat="1" ht="29.45" customHeight="1" x14ac:dyDescent="0.2">
      <c r="A16" s="33" t="s">
        <v>41</v>
      </c>
      <c r="B16" s="183" t="s">
        <v>195</v>
      </c>
      <c r="C16" s="179"/>
      <c r="D16" s="185"/>
      <c r="E16" s="185"/>
      <c r="F16" s="16"/>
      <c r="G16" s="185"/>
      <c r="H16" s="179"/>
      <c r="I16" s="179"/>
      <c r="J16" s="185"/>
      <c r="K16" s="179"/>
      <c r="L16" s="179"/>
      <c r="M16" s="179"/>
      <c r="N16" s="179"/>
      <c r="O16" s="179"/>
      <c r="P16" s="179"/>
      <c r="Q16" s="179"/>
      <c r="R16" s="179"/>
      <c r="S16" s="179"/>
      <c r="T16" s="179"/>
      <c r="U16" s="179"/>
      <c r="V16" s="179"/>
      <c r="W16" s="179"/>
      <c r="X16" s="179"/>
      <c r="Y16" s="179"/>
      <c r="Z16" s="179"/>
      <c r="AA16" s="179"/>
      <c r="AB16" s="179"/>
      <c r="AC16" s="179" t="e">
        <f>#REF!+#REF!</f>
        <v>#REF!</v>
      </c>
      <c r="AD16" s="179" t="e">
        <f>#REF!+#REF!</f>
        <v>#REF!</v>
      </c>
      <c r="AE16" s="179" t="e">
        <f>#REF!+#REF!</f>
        <v>#REF!</v>
      </c>
      <c r="AF16" s="179" t="e">
        <f>#REF!+#REF!</f>
        <v>#REF!</v>
      </c>
      <c r="AG16" s="179" t="e">
        <f ca="1">AG21+AG56+AG44+#REF!+AG50+AG60</f>
        <v>#REF!</v>
      </c>
      <c r="AH16" s="179" t="e">
        <f ca="1">AH21+AH56+AH44+#REF!+AH50+AH60</f>
        <v>#REF!</v>
      </c>
      <c r="AI16" s="179" t="e">
        <f ca="1">AI21+AI56+AI44+#REF!+AI50+AI60</f>
        <v>#REF!</v>
      </c>
      <c r="AJ16" s="179" t="e">
        <f ca="1">AJ21+AJ56+AJ44+#REF!+AJ50+AJ60</f>
        <v>#REF!</v>
      </c>
      <c r="AK16" s="179" t="e">
        <f>AK21+AK56+AK44+#REF!+AK50+AK60</f>
        <v>#REF!</v>
      </c>
      <c r="AL16" s="179" t="e">
        <f>AL21+AL56+AL44+#REF!+AL50+AL60</f>
        <v>#REF!</v>
      </c>
      <c r="AM16" s="179"/>
      <c r="AN16" s="179"/>
      <c r="AO16" s="179" t="e">
        <f>AO21+AO56+AO44+#REF!+AO50+AO60</f>
        <v>#REF!</v>
      </c>
      <c r="AP16" s="179" t="e">
        <f>AP21+AP56+AP44+#REF!+AP50+AP60</f>
        <v>#REF!</v>
      </c>
      <c r="AQ16" s="179" t="e">
        <f>AQ21+AQ56+AQ44+#REF!+AQ50+AQ60</f>
        <v>#REF!</v>
      </c>
      <c r="AR16" s="179" t="e">
        <f>AR21+AR56+AR44+#REF!+AR50+AR60</f>
        <v>#REF!</v>
      </c>
      <c r="AS16" s="182"/>
      <c r="AT16" s="182"/>
      <c r="AU16" s="179"/>
      <c r="AV16" s="179"/>
      <c r="AW16" s="179"/>
      <c r="AX16" s="182"/>
      <c r="AY16" s="182" t="e">
        <f>AY17+AY21+AY44+AY50+AY56+AY60+#REF!</f>
        <v>#REF!</v>
      </c>
      <c r="AZ16" s="182" t="e">
        <f>AZ17+AZ21+AZ44+AZ50+AZ56+AZ60+#REF!</f>
        <v>#REF!</v>
      </c>
      <c r="BA16" s="182" t="e">
        <f>BA17+BA21+BA44+BA50+BA56+BA60+#REF!</f>
        <v>#REF!</v>
      </c>
      <c r="BB16" s="182" t="e">
        <f>BB17+BB21+BB44+BB50+BB56+BB60+#REF!</f>
        <v>#REF!</v>
      </c>
      <c r="BC16" s="182" t="e">
        <f>BC17+BC21+BC44+BC50+BC56+BC60+#REF!</f>
        <v>#REF!</v>
      </c>
      <c r="BD16" s="182" t="e">
        <f>BD17+BD21+BD44+BD50+BD56+BD60+#REF!</f>
        <v>#REF!</v>
      </c>
      <c r="BE16" s="182" t="e">
        <f>BE17+BE21+BE44+BE50+BE56+BE60+#REF!</f>
        <v>#REF!</v>
      </c>
      <c r="BF16" s="182" t="e">
        <f>BF17+BF21+BF44+BF50+BF56+BF60+#REF!</f>
        <v>#REF!</v>
      </c>
      <c r="BG16" s="179"/>
      <c r="BH16" s="179">
        <f>BH17+BH21+BH44+BH50+BH56+BH60</f>
        <v>385700</v>
      </c>
      <c r="BI16" s="179"/>
      <c r="BJ16" s="179"/>
      <c r="BK16" s="179"/>
      <c r="BL16" s="179"/>
      <c r="BM16" s="179"/>
      <c r="BN16" s="179"/>
      <c r="BO16" s="179" t="e">
        <f>#REF!+#REF!</f>
        <v>#REF!</v>
      </c>
      <c r="BP16" s="179" t="e">
        <f>#REF!+#REF!</f>
        <v>#REF!</v>
      </c>
      <c r="BQ16" s="179"/>
      <c r="BR16" s="179" t="e">
        <f>#REF!+#REF!</f>
        <v>#REF!</v>
      </c>
      <c r="BS16" s="179"/>
      <c r="BT16" s="179"/>
      <c r="BU16" s="179" t="e">
        <f>460100-BP16</f>
        <v>#REF!</v>
      </c>
      <c r="BV16" s="179"/>
      <c r="BW16" s="112"/>
      <c r="BX16" s="112"/>
      <c r="BY16" s="179"/>
      <c r="BZ16" s="179"/>
      <c r="CA16" s="179"/>
      <c r="CB16" s="179"/>
      <c r="CC16" s="179"/>
      <c r="CD16" s="179"/>
      <c r="CE16" s="179"/>
      <c r="CF16" s="179"/>
      <c r="CG16" s="179"/>
      <c r="CH16" s="121"/>
      <c r="CI16" s="122"/>
      <c r="CJ16" s="122"/>
      <c r="CK16" s="122"/>
      <c r="CL16" s="122"/>
      <c r="CM16" s="179"/>
      <c r="CN16" s="122"/>
      <c r="CO16" s="122"/>
      <c r="CP16" s="122"/>
      <c r="CQ16" s="122"/>
      <c r="CR16" s="122"/>
      <c r="CS16" s="122"/>
      <c r="CT16" s="122"/>
      <c r="CU16" s="122"/>
      <c r="CV16" s="122"/>
      <c r="CW16" s="122"/>
      <c r="CX16" s="122"/>
      <c r="CY16" s="122"/>
      <c r="CZ16" s="122"/>
      <c r="DA16" s="122"/>
      <c r="DB16" s="122"/>
      <c r="DC16" s="122"/>
      <c r="DD16" s="122"/>
      <c r="DE16" s="123"/>
      <c r="DF16" s="123"/>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79">
        <f>FQ17+FQ21+FQ44+FQ50+FQ56+FQ60</f>
        <v>385200</v>
      </c>
      <c r="FR16" s="179"/>
      <c r="FS16" s="179"/>
      <c r="FT16" s="124"/>
      <c r="FU16" s="143"/>
      <c r="FV16" s="143"/>
      <c r="FW16" s="143"/>
      <c r="FX16" s="88" t="e">
        <f>BC16-132089</f>
        <v>#REF!</v>
      </c>
    </row>
    <row r="17" spans="1:180" s="34" customFormat="1" ht="28.15" customHeight="1" x14ac:dyDescent="0.2">
      <c r="A17" s="33"/>
      <c r="B17" s="183" t="s">
        <v>136</v>
      </c>
      <c r="C17" s="179"/>
      <c r="D17" s="185"/>
      <c r="E17" s="185"/>
      <c r="F17" s="16"/>
      <c r="G17" s="185"/>
      <c r="H17" s="179"/>
      <c r="I17" s="179"/>
      <c r="J17" s="185"/>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82"/>
      <c r="AT17" s="182"/>
      <c r="AU17" s="179"/>
      <c r="AV17" s="179"/>
      <c r="AW17" s="179"/>
      <c r="AX17" s="182"/>
      <c r="AY17" s="182">
        <f>SUM(AY18:AY20)</f>
        <v>0</v>
      </c>
      <c r="AZ17" s="182">
        <f t="shared" ref="AZ17:BH17" si="4">SUM(AZ18:AZ20)</f>
        <v>0</v>
      </c>
      <c r="BA17" s="182">
        <f t="shared" si="4"/>
        <v>0</v>
      </c>
      <c r="BB17" s="182">
        <f t="shared" si="4"/>
        <v>0</v>
      </c>
      <c r="BC17" s="182">
        <f t="shared" si="4"/>
        <v>0</v>
      </c>
      <c r="BD17" s="182">
        <f t="shared" si="4"/>
        <v>0</v>
      </c>
      <c r="BE17" s="182">
        <f t="shared" si="4"/>
        <v>0</v>
      </c>
      <c r="BF17" s="182">
        <f t="shared" si="4"/>
        <v>0</v>
      </c>
      <c r="BG17" s="179"/>
      <c r="BH17" s="179">
        <f t="shared" si="4"/>
        <v>6000</v>
      </c>
      <c r="BI17" s="179"/>
      <c r="BJ17" s="179"/>
      <c r="BK17" s="179"/>
      <c r="BL17" s="179"/>
      <c r="BM17" s="179"/>
      <c r="BN17" s="179"/>
      <c r="BO17" s="179"/>
      <c r="BP17" s="179"/>
      <c r="BQ17" s="179"/>
      <c r="BR17" s="179"/>
      <c r="BS17" s="179"/>
      <c r="BT17" s="179"/>
      <c r="BU17" s="179"/>
      <c r="BV17" s="179"/>
      <c r="BW17" s="112"/>
      <c r="BX17" s="112"/>
      <c r="BY17" s="179"/>
      <c r="BZ17" s="179"/>
      <c r="CA17" s="179"/>
      <c r="CB17" s="179"/>
      <c r="CC17" s="179"/>
      <c r="CD17" s="179"/>
      <c r="CE17" s="179"/>
      <c r="CF17" s="179"/>
      <c r="CG17" s="179"/>
      <c r="CH17" s="121"/>
      <c r="CI17" s="122"/>
      <c r="CJ17" s="122"/>
      <c r="CK17" s="122"/>
      <c r="CL17" s="122"/>
      <c r="CM17" s="179"/>
      <c r="CN17" s="122"/>
      <c r="CO17" s="122"/>
      <c r="CP17" s="122"/>
      <c r="CQ17" s="122"/>
      <c r="CR17" s="122"/>
      <c r="CS17" s="122"/>
      <c r="CT17" s="122"/>
      <c r="CU17" s="122"/>
      <c r="CV17" s="122"/>
      <c r="CW17" s="122"/>
      <c r="CX17" s="122"/>
      <c r="CY17" s="122"/>
      <c r="CZ17" s="122"/>
      <c r="DA17" s="122"/>
      <c r="DB17" s="122"/>
      <c r="DC17" s="122"/>
      <c r="DD17" s="122"/>
      <c r="DE17" s="123"/>
      <c r="DF17" s="123"/>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79">
        <f t="shared" ref="FQ17" si="5">SUM(FQ18:FQ20)</f>
        <v>6000</v>
      </c>
      <c r="FR17" s="179"/>
      <c r="FS17" s="179"/>
      <c r="FT17" s="124"/>
      <c r="FU17" s="143"/>
      <c r="FV17" s="143"/>
      <c r="FW17" s="143"/>
      <c r="FX17" s="88" t="e">
        <f>#REF!-BH16</f>
        <v>#REF!</v>
      </c>
    </row>
    <row r="18" spans="1:180" s="34" customFormat="1" ht="37.15" customHeight="1" x14ac:dyDescent="0.2">
      <c r="A18" s="1">
        <v>1</v>
      </c>
      <c r="B18" s="2" t="s">
        <v>137</v>
      </c>
      <c r="C18" s="179"/>
      <c r="D18" s="185"/>
      <c r="E18" s="185"/>
      <c r="F18" s="16" t="s">
        <v>57</v>
      </c>
      <c r="G18" s="185"/>
      <c r="H18" s="179"/>
      <c r="I18" s="179"/>
      <c r="J18" s="185"/>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82"/>
      <c r="AT18" s="182"/>
      <c r="AU18" s="3">
        <v>4000</v>
      </c>
      <c r="AV18" s="179"/>
      <c r="AW18" s="179"/>
      <c r="AX18" s="182"/>
      <c r="AY18" s="182"/>
      <c r="AZ18" s="182"/>
      <c r="BA18" s="182"/>
      <c r="BB18" s="182"/>
      <c r="BC18" s="182"/>
      <c r="BD18" s="182"/>
      <c r="BE18" s="182"/>
      <c r="BF18" s="182"/>
      <c r="BG18" s="179"/>
      <c r="BH18" s="3">
        <v>1000</v>
      </c>
      <c r="BI18" s="179"/>
      <c r="BJ18" s="179"/>
      <c r="BK18" s="179"/>
      <c r="BL18" s="179"/>
      <c r="BM18" s="179"/>
      <c r="BN18" s="179"/>
      <c r="BO18" s="179"/>
      <c r="BP18" s="179"/>
      <c r="BQ18" s="179"/>
      <c r="BR18" s="179"/>
      <c r="BS18" s="179"/>
      <c r="BT18" s="179"/>
      <c r="BU18" s="179"/>
      <c r="BV18" s="179"/>
      <c r="BW18" s="112"/>
      <c r="BX18" s="112"/>
      <c r="BY18" s="179"/>
      <c r="BZ18" s="179"/>
      <c r="CA18" s="179"/>
      <c r="CB18" s="179"/>
      <c r="CC18" s="179"/>
      <c r="CD18" s="179"/>
      <c r="CE18" s="179"/>
      <c r="CF18" s="179"/>
      <c r="CG18" s="179"/>
      <c r="CH18" s="121"/>
      <c r="CI18" s="122"/>
      <c r="CJ18" s="122"/>
      <c r="CK18" s="122"/>
      <c r="CL18" s="122"/>
      <c r="CM18" s="179"/>
      <c r="CN18" s="122"/>
      <c r="CO18" s="122"/>
      <c r="CP18" s="122"/>
      <c r="CQ18" s="122"/>
      <c r="CR18" s="122"/>
      <c r="CS18" s="122"/>
      <c r="CT18" s="122"/>
      <c r="CU18" s="122"/>
      <c r="CV18" s="122"/>
      <c r="CW18" s="122"/>
      <c r="CX18" s="122"/>
      <c r="CY18" s="122"/>
      <c r="CZ18" s="122"/>
      <c r="DA18" s="122"/>
      <c r="DB18" s="122"/>
      <c r="DC18" s="122"/>
      <c r="DD18" s="122"/>
      <c r="DE18" s="123"/>
      <c r="DF18" s="123"/>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3">
        <f>BH18</f>
        <v>1000</v>
      </c>
      <c r="FR18" s="179"/>
      <c r="FS18" s="179"/>
      <c r="FT18" s="138"/>
      <c r="FU18" s="143"/>
      <c r="FV18" s="143"/>
      <c r="FW18" s="143"/>
    </row>
    <row r="19" spans="1:180" s="34" customFormat="1" ht="34.9" customHeight="1" x14ac:dyDescent="0.2">
      <c r="A19" s="1">
        <v>2</v>
      </c>
      <c r="B19" s="2" t="s">
        <v>138</v>
      </c>
      <c r="C19" s="179"/>
      <c r="D19" s="185"/>
      <c r="E19" s="185"/>
      <c r="F19" s="16" t="s">
        <v>57</v>
      </c>
      <c r="G19" s="185"/>
      <c r="H19" s="179"/>
      <c r="I19" s="179"/>
      <c r="J19" s="185"/>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82"/>
      <c r="AT19" s="182"/>
      <c r="AU19" s="3">
        <v>7000</v>
      </c>
      <c r="AV19" s="179"/>
      <c r="AW19" s="179"/>
      <c r="AX19" s="182"/>
      <c r="AY19" s="182"/>
      <c r="AZ19" s="182"/>
      <c r="BA19" s="182"/>
      <c r="BB19" s="182"/>
      <c r="BC19" s="182"/>
      <c r="BD19" s="182"/>
      <c r="BE19" s="182"/>
      <c r="BF19" s="182"/>
      <c r="BG19" s="179"/>
      <c r="BH19" s="3">
        <v>2000</v>
      </c>
      <c r="BI19" s="179"/>
      <c r="BJ19" s="179"/>
      <c r="BK19" s="179"/>
      <c r="BL19" s="179"/>
      <c r="BM19" s="179"/>
      <c r="BN19" s="179"/>
      <c r="BO19" s="179"/>
      <c r="BP19" s="179"/>
      <c r="BQ19" s="179"/>
      <c r="BR19" s="179"/>
      <c r="BS19" s="179"/>
      <c r="BT19" s="179"/>
      <c r="BU19" s="179"/>
      <c r="BV19" s="179"/>
      <c r="BW19" s="112"/>
      <c r="BX19" s="112"/>
      <c r="BY19" s="179"/>
      <c r="BZ19" s="179"/>
      <c r="CA19" s="179"/>
      <c r="CB19" s="179"/>
      <c r="CC19" s="179"/>
      <c r="CD19" s="179"/>
      <c r="CE19" s="179"/>
      <c r="CF19" s="179"/>
      <c r="CG19" s="179"/>
      <c r="CH19" s="121"/>
      <c r="CI19" s="122"/>
      <c r="CJ19" s="122"/>
      <c r="CK19" s="122"/>
      <c r="CL19" s="122"/>
      <c r="CM19" s="179"/>
      <c r="CN19" s="122"/>
      <c r="CO19" s="122"/>
      <c r="CP19" s="122"/>
      <c r="CQ19" s="122"/>
      <c r="CR19" s="122"/>
      <c r="CS19" s="122"/>
      <c r="CT19" s="122"/>
      <c r="CU19" s="122"/>
      <c r="CV19" s="122"/>
      <c r="CW19" s="122"/>
      <c r="CX19" s="122"/>
      <c r="CY19" s="122"/>
      <c r="CZ19" s="122"/>
      <c r="DA19" s="122"/>
      <c r="DB19" s="122"/>
      <c r="DC19" s="122"/>
      <c r="DD19" s="122"/>
      <c r="DE19" s="123"/>
      <c r="DF19" s="123"/>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3">
        <f t="shared" ref="FQ19:FQ65" si="6">BH19</f>
        <v>2000</v>
      </c>
      <c r="FR19" s="179"/>
      <c r="FS19" s="179"/>
      <c r="FT19" s="138"/>
      <c r="FU19" s="143"/>
      <c r="FV19" s="143"/>
      <c r="FW19" s="143"/>
    </row>
    <row r="20" spans="1:180" s="34" customFormat="1" ht="40.15" customHeight="1" x14ac:dyDescent="0.2">
      <c r="A20" s="1">
        <v>3</v>
      </c>
      <c r="B20" s="2" t="s">
        <v>139</v>
      </c>
      <c r="C20" s="179"/>
      <c r="D20" s="185"/>
      <c r="E20" s="185"/>
      <c r="F20" s="16" t="s">
        <v>161</v>
      </c>
      <c r="G20" s="185"/>
      <c r="H20" s="179"/>
      <c r="I20" s="179"/>
      <c r="J20" s="185"/>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82"/>
      <c r="AT20" s="182"/>
      <c r="AU20" s="3">
        <v>9000</v>
      </c>
      <c r="AV20" s="179"/>
      <c r="AW20" s="179"/>
      <c r="AX20" s="182"/>
      <c r="AY20" s="182"/>
      <c r="AZ20" s="182"/>
      <c r="BA20" s="182"/>
      <c r="BB20" s="182"/>
      <c r="BC20" s="182"/>
      <c r="BD20" s="182"/>
      <c r="BE20" s="182"/>
      <c r="BF20" s="182"/>
      <c r="BG20" s="179"/>
      <c r="BH20" s="3">
        <v>3000</v>
      </c>
      <c r="BI20" s="179"/>
      <c r="BJ20" s="179"/>
      <c r="BK20" s="179"/>
      <c r="BL20" s="179"/>
      <c r="BM20" s="179"/>
      <c r="BN20" s="179"/>
      <c r="BO20" s="179"/>
      <c r="BP20" s="179"/>
      <c r="BQ20" s="179"/>
      <c r="BR20" s="179"/>
      <c r="BS20" s="179"/>
      <c r="BT20" s="179"/>
      <c r="BU20" s="179"/>
      <c r="BV20" s="179"/>
      <c r="BW20" s="112"/>
      <c r="BX20" s="112"/>
      <c r="BY20" s="179"/>
      <c r="BZ20" s="179"/>
      <c r="CA20" s="179"/>
      <c r="CB20" s="179"/>
      <c r="CC20" s="179"/>
      <c r="CD20" s="179"/>
      <c r="CE20" s="179"/>
      <c r="CF20" s="179"/>
      <c r="CG20" s="179"/>
      <c r="CH20" s="121"/>
      <c r="CI20" s="122"/>
      <c r="CJ20" s="122"/>
      <c r="CK20" s="122"/>
      <c r="CL20" s="122"/>
      <c r="CM20" s="179"/>
      <c r="CN20" s="122"/>
      <c r="CO20" s="122"/>
      <c r="CP20" s="122"/>
      <c r="CQ20" s="122"/>
      <c r="CR20" s="122"/>
      <c r="CS20" s="122"/>
      <c r="CT20" s="122"/>
      <c r="CU20" s="122"/>
      <c r="CV20" s="122"/>
      <c r="CW20" s="122"/>
      <c r="CX20" s="122"/>
      <c r="CY20" s="122"/>
      <c r="CZ20" s="122"/>
      <c r="DA20" s="122"/>
      <c r="DB20" s="122"/>
      <c r="DC20" s="122"/>
      <c r="DD20" s="122"/>
      <c r="DE20" s="123"/>
      <c r="DF20" s="123"/>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3">
        <f t="shared" si="6"/>
        <v>3000</v>
      </c>
      <c r="FR20" s="179"/>
      <c r="FS20" s="179"/>
      <c r="FT20" s="138"/>
      <c r="FU20" s="143"/>
      <c r="FV20" s="143"/>
      <c r="FW20" s="143"/>
    </row>
    <row r="21" spans="1:180" s="86" customFormat="1" ht="26.25" customHeight="1" x14ac:dyDescent="0.2">
      <c r="A21" s="80" t="s">
        <v>42</v>
      </c>
      <c r="B21" s="92" t="s">
        <v>43</v>
      </c>
      <c r="C21" s="81"/>
      <c r="D21" s="82"/>
      <c r="E21" s="82"/>
      <c r="F21" s="163"/>
      <c r="G21" s="82"/>
      <c r="H21" s="81"/>
      <c r="I21" s="81"/>
      <c r="J21" s="83"/>
      <c r="K21" s="81"/>
      <c r="L21" s="82"/>
      <c r="M21" s="81"/>
      <c r="N21" s="81"/>
      <c r="O21" s="81"/>
      <c r="P21" s="81"/>
      <c r="Q21" s="81"/>
      <c r="R21" s="81"/>
      <c r="S21" s="81"/>
      <c r="T21" s="81"/>
      <c r="U21" s="81"/>
      <c r="V21" s="81"/>
      <c r="W21" s="81"/>
      <c r="X21" s="81"/>
      <c r="Y21" s="81"/>
      <c r="Z21" s="81"/>
      <c r="AA21" s="81"/>
      <c r="AB21" s="81"/>
      <c r="AC21" s="81" t="e">
        <f>#REF!+#REF!</f>
        <v>#REF!</v>
      </c>
      <c r="AD21" s="81" t="e">
        <f>#REF!+#REF!</f>
        <v>#REF!</v>
      </c>
      <c r="AE21" s="81"/>
      <c r="AF21" s="81"/>
      <c r="AG21" s="81" t="e">
        <f ca="1">#REF!+AG22</f>
        <v>#REF!</v>
      </c>
      <c r="AH21" s="81" t="e">
        <f ca="1">#REF!+AH22</f>
        <v>#REF!</v>
      </c>
      <c r="AI21" s="81" t="e">
        <f ca="1">#REF!+AI22</f>
        <v>#REF!</v>
      </c>
      <c r="AJ21" s="81" t="e">
        <f ca="1">#REF!+AJ22</f>
        <v>#REF!</v>
      </c>
      <c r="AK21" s="81" t="e">
        <f>#REF!+AK22</f>
        <v>#REF!</v>
      </c>
      <c r="AL21" s="81" t="e">
        <f>#REF!+AL22</f>
        <v>#REF!</v>
      </c>
      <c r="AM21" s="81"/>
      <c r="AN21" s="81"/>
      <c r="AO21" s="81" t="e">
        <f>#REF!+AO22</f>
        <v>#REF!</v>
      </c>
      <c r="AP21" s="81" t="e">
        <f>#REF!+AP22</f>
        <v>#REF!</v>
      </c>
      <c r="AQ21" s="81" t="e">
        <f>#REF!+AQ22</f>
        <v>#REF!</v>
      </c>
      <c r="AR21" s="81" t="e">
        <f>#REF!+AR22</f>
        <v>#REF!</v>
      </c>
      <c r="AS21" s="84"/>
      <c r="AT21" s="84"/>
      <c r="AU21" s="81"/>
      <c r="AV21" s="81"/>
      <c r="AW21" s="81"/>
      <c r="AX21" s="84"/>
      <c r="AY21" s="84" t="e">
        <f t="shared" ref="AY21:BF21" si="7">AY22</f>
        <v>#REF!</v>
      </c>
      <c r="AZ21" s="84" t="e">
        <f t="shared" si="7"/>
        <v>#REF!</v>
      </c>
      <c r="BA21" s="84" t="e">
        <f t="shared" si="7"/>
        <v>#REF!</v>
      </c>
      <c r="BB21" s="84" t="e">
        <f t="shared" si="7"/>
        <v>#REF!</v>
      </c>
      <c r="BC21" s="84" t="e">
        <f t="shared" si="7"/>
        <v>#REF!</v>
      </c>
      <c r="BD21" s="84" t="e">
        <f t="shared" si="7"/>
        <v>#REF!</v>
      </c>
      <c r="BE21" s="84" t="e">
        <f t="shared" si="7"/>
        <v>#REF!</v>
      </c>
      <c r="BF21" s="84" t="e">
        <f t="shared" si="7"/>
        <v>#REF!</v>
      </c>
      <c r="BG21" s="81"/>
      <c r="BH21" s="81">
        <f>BH22</f>
        <v>241689</v>
      </c>
      <c r="BI21" s="81">
        <f t="shared" ref="BI21:DT21" si="8">BI22</f>
        <v>0</v>
      </c>
      <c r="BJ21" s="81">
        <f t="shared" si="8"/>
        <v>0</v>
      </c>
      <c r="BK21" s="81">
        <f t="shared" si="8"/>
        <v>0</v>
      </c>
      <c r="BL21" s="81">
        <f t="shared" si="8"/>
        <v>0</v>
      </c>
      <c r="BM21" s="81">
        <f t="shared" si="8"/>
        <v>0</v>
      </c>
      <c r="BN21" s="81">
        <f t="shared" si="8"/>
        <v>0</v>
      </c>
      <c r="BO21" s="81">
        <f t="shared" si="8"/>
        <v>0</v>
      </c>
      <c r="BP21" s="81">
        <f t="shared" si="8"/>
        <v>0</v>
      </c>
      <c r="BQ21" s="81">
        <f t="shared" si="8"/>
        <v>0</v>
      </c>
      <c r="BR21" s="81">
        <f t="shared" si="8"/>
        <v>0</v>
      </c>
      <c r="BS21" s="81">
        <f t="shared" si="8"/>
        <v>0</v>
      </c>
      <c r="BT21" s="81">
        <f t="shared" si="8"/>
        <v>0</v>
      </c>
      <c r="BU21" s="81">
        <f t="shared" si="8"/>
        <v>0</v>
      </c>
      <c r="BV21" s="81">
        <f t="shared" si="8"/>
        <v>0</v>
      </c>
      <c r="BW21" s="81">
        <f t="shared" si="8"/>
        <v>0</v>
      </c>
      <c r="BX21" s="81">
        <f t="shared" si="8"/>
        <v>0</v>
      </c>
      <c r="BY21" s="81">
        <f t="shared" si="8"/>
        <v>0</v>
      </c>
      <c r="BZ21" s="81">
        <f t="shared" si="8"/>
        <v>0</v>
      </c>
      <c r="CA21" s="81">
        <f t="shared" si="8"/>
        <v>0</v>
      </c>
      <c r="CB21" s="81">
        <f t="shared" si="8"/>
        <v>0</v>
      </c>
      <c r="CC21" s="81">
        <f t="shared" si="8"/>
        <v>0</v>
      </c>
      <c r="CD21" s="81">
        <f t="shared" si="8"/>
        <v>0</v>
      </c>
      <c r="CE21" s="81">
        <f t="shared" si="8"/>
        <v>0</v>
      </c>
      <c r="CF21" s="81">
        <f t="shared" si="8"/>
        <v>0</v>
      </c>
      <c r="CG21" s="81">
        <f t="shared" si="8"/>
        <v>0</v>
      </c>
      <c r="CH21" s="81">
        <f t="shared" si="8"/>
        <v>0</v>
      </c>
      <c r="CI21" s="81">
        <f t="shared" si="8"/>
        <v>0</v>
      </c>
      <c r="CJ21" s="81">
        <f t="shared" si="8"/>
        <v>0</v>
      </c>
      <c r="CK21" s="81">
        <f t="shared" si="8"/>
        <v>0</v>
      </c>
      <c r="CL21" s="81">
        <f t="shared" si="8"/>
        <v>0</v>
      </c>
      <c r="CM21" s="81">
        <f t="shared" si="8"/>
        <v>0</v>
      </c>
      <c r="CN21" s="81">
        <f t="shared" si="8"/>
        <v>0</v>
      </c>
      <c r="CO21" s="81">
        <f t="shared" si="8"/>
        <v>0</v>
      </c>
      <c r="CP21" s="81">
        <f t="shared" si="8"/>
        <v>0</v>
      </c>
      <c r="CQ21" s="81">
        <f t="shared" si="8"/>
        <v>0</v>
      </c>
      <c r="CR21" s="81">
        <f t="shared" si="8"/>
        <v>0</v>
      </c>
      <c r="CS21" s="81">
        <f t="shared" si="8"/>
        <v>0</v>
      </c>
      <c r="CT21" s="81">
        <f t="shared" si="8"/>
        <v>0</v>
      </c>
      <c r="CU21" s="81">
        <f t="shared" si="8"/>
        <v>0</v>
      </c>
      <c r="CV21" s="81">
        <f t="shared" si="8"/>
        <v>0</v>
      </c>
      <c r="CW21" s="81">
        <f t="shared" si="8"/>
        <v>0</v>
      </c>
      <c r="CX21" s="81">
        <f t="shared" si="8"/>
        <v>0</v>
      </c>
      <c r="CY21" s="81">
        <f t="shared" si="8"/>
        <v>0</v>
      </c>
      <c r="CZ21" s="81">
        <f t="shared" si="8"/>
        <v>0</v>
      </c>
      <c r="DA21" s="81">
        <f t="shared" si="8"/>
        <v>0</v>
      </c>
      <c r="DB21" s="81">
        <f t="shared" si="8"/>
        <v>0</v>
      </c>
      <c r="DC21" s="81">
        <f t="shared" si="8"/>
        <v>0</v>
      </c>
      <c r="DD21" s="81">
        <f t="shared" si="8"/>
        <v>0</v>
      </c>
      <c r="DE21" s="81" t="e">
        <f t="shared" si="8"/>
        <v>#REF!</v>
      </c>
      <c r="DF21" s="81" t="e">
        <f t="shared" si="8"/>
        <v>#REF!</v>
      </c>
      <c r="DG21" s="81">
        <f t="shared" si="8"/>
        <v>0</v>
      </c>
      <c r="DH21" s="81" t="e">
        <f t="shared" si="8"/>
        <v>#REF!</v>
      </c>
      <c r="DI21" s="81">
        <f t="shared" si="8"/>
        <v>0</v>
      </c>
      <c r="DJ21" s="81">
        <f t="shared" si="8"/>
        <v>0</v>
      </c>
      <c r="DK21" s="81">
        <f t="shared" si="8"/>
        <v>0</v>
      </c>
      <c r="DL21" s="81">
        <f t="shared" si="8"/>
        <v>20</v>
      </c>
      <c r="DM21" s="81">
        <f t="shared" si="8"/>
        <v>0</v>
      </c>
      <c r="DN21" s="81">
        <f t="shared" si="8"/>
        <v>0</v>
      </c>
      <c r="DO21" s="81">
        <f t="shared" si="8"/>
        <v>0</v>
      </c>
      <c r="DP21" s="81">
        <f t="shared" si="8"/>
        <v>0</v>
      </c>
      <c r="DQ21" s="81">
        <f t="shared" si="8"/>
        <v>0</v>
      </c>
      <c r="DR21" s="81">
        <f t="shared" si="8"/>
        <v>0</v>
      </c>
      <c r="DS21" s="81">
        <f t="shared" si="8"/>
        <v>0</v>
      </c>
      <c r="DT21" s="81">
        <f t="shared" si="8"/>
        <v>0</v>
      </c>
      <c r="DU21" s="81">
        <f t="shared" ref="DU21:FQ21" si="9">DU22</f>
        <v>0</v>
      </c>
      <c r="DV21" s="81">
        <f t="shared" si="9"/>
        <v>0</v>
      </c>
      <c r="DW21" s="81">
        <f t="shared" si="9"/>
        <v>0</v>
      </c>
      <c r="DX21" s="81">
        <f t="shared" si="9"/>
        <v>0</v>
      </c>
      <c r="DY21" s="81">
        <f t="shared" si="9"/>
        <v>0</v>
      </c>
      <c r="DZ21" s="81">
        <f t="shared" si="9"/>
        <v>0</v>
      </c>
      <c r="EA21" s="81">
        <f t="shared" si="9"/>
        <v>0</v>
      </c>
      <c r="EB21" s="81">
        <f t="shared" si="9"/>
        <v>0</v>
      </c>
      <c r="EC21" s="81">
        <f t="shared" si="9"/>
        <v>0</v>
      </c>
      <c r="ED21" s="81">
        <f t="shared" si="9"/>
        <v>0</v>
      </c>
      <c r="EE21" s="81">
        <f t="shared" si="9"/>
        <v>0</v>
      </c>
      <c r="EF21" s="81">
        <f t="shared" si="9"/>
        <v>0</v>
      </c>
      <c r="EG21" s="81">
        <f t="shared" si="9"/>
        <v>0</v>
      </c>
      <c r="EH21" s="81">
        <f t="shared" si="9"/>
        <v>0</v>
      </c>
      <c r="EI21" s="81">
        <f t="shared" si="9"/>
        <v>0</v>
      </c>
      <c r="EJ21" s="81">
        <f t="shared" si="9"/>
        <v>0</v>
      </c>
      <c r="EK21" s="81">
        <f t="shared" si="9"/>
        <v>0</v>
      </c>
      <c r="EL21" s="81">
        <f t="shared" si="9"/>
        <v>0</v>
      </c>
      <c r="EM21" s="81">
        <f t="shared" si="9"/>
        <v>0</v>
      </c>
      <c r="EN21" s="81">
        <f t="shared" si="9"/>
        <v>0</v>
      </c>
      <c r="EO21" s="81">
        <f t="shared" si="9"/>
        <v>0</v>
      </c>
      <c r="EP21" s="81">
        <f t="shared" si="9"/>
        <v>0</v>
      </c>
      <c r="EQ21" s="81">
        <f t="shared" si="9"/>
        <v>0</v>
      </c>
      <c r="ER21" s="81">
        <f t="shared" si="9"/>
        <v>0</v>
      </c>
      <c r="ES21" s="81">
        <f t="shared" si="9"/>
        <v>0</v>
      </c>
      <c r="ET21" s="81">
        <f t="shared" si="9"/>
        <v>0</v>
      </c>
      <c r="EU21" s="81">
        <f t="shared" si="9"/>
        <v>0</v>
      </c>
      <c r="EV21" s="81">
        <f t="shared" si="9"/>
        <v>0</v>
      </c>
      <c r="EW21" s="81">
        <f t="shared" si="9"/>
        <v>0</v>
      </c>
      <c r="EX21" s="81">
        <f t="shared" si="9"/>
        <v>0</v>
      </c>
      <c r="EY21" s="81">
        <f t="shared" si="9"/>
        <v>0</v>
      </c>
      <c r="EZ21" s="81">
        <f t="shared" si="9"/>
        <v>0</v>
      </c>
      <c r="FA21" s="81">
        <f t="shared" si="9"/>
        <v>0</v>
      </c>
      <c r="FB21" s="81">
        <f t="shared" si="9"/>
        <v>0</v>
      </c>
      <c r="FC21" s="81">
        <f t="shared" si="9"/>
        <v>0</v>
      </c>
      <c r="FD21" s="81">
        <f t="shared" si="9"/>
        <v>0</v>
      </c>
      <c r="FE21" s="81">
        <f t="shared" si="9"/>
        <v>0</v>
      </c>
      <c r="FF21" s="81">
        <f t="shared" si="9"/>
        <v>0</v>
      </c>
      <c r="FG21" s="81">
        <f t="shared" si="9"/>
        <v>0</v>
      </c>
      <c r="FH21" s="81">
        <f t="shared" si="9"/>
        <v>0</v>
      </c>
      <c r="FI21" s="81">
        <f t="shared" si="9"/>
        <v>0</v>
      </c>
      <c r="FJ21" s="81">
        <f t="shared" si="9"/>
        <v>0</v>
      </c>
      <c r="FK21" s="81">
        <f t="shared" si="9"/>
        <v>0</v>
      </c>
      <c r="FL21" s="81">
        <f t="shared" si="9"/>
        <v>0</v>
      </c>
      <c r="FM21" s="81">
        <f t="shared" si="9"/>
        <v>0</v>
      </c>
      <c r="FN21" s="81">
        <f t="shared" si="9"/>
        <v>0</v>
      </c>
      <c r="FO21" s="81">
        <f t="shared" si="9"/>
        <v>0</v>
      </c>
      <c r="FP21" s="81">
        <f t="shared" si="9"/>
        <v>0</v>
      </c>
      <c r="FQ21" s="81">
        <f t="shared" si="9"/>
        <v>241689</v>
      </c>
      <c r="FR21" s="81"/>
      <c r="FS21" s="81"/>
      <c r="FT21" s="125"/>
      <c r="FU21" s="144"/>
      <c r="FV21" s="144"/>
      <c r="FW21" s="144"/>
    </row>
    <row r="22" spans="1:180" s="34" customFormat="1" ht="26.25" customHeight="1" x14ac:dyDescent="0.2">
      <c r="A22" s="35"/>
      <c r="B22" s="183" t="s">
        <v>44</v>
      </c>
      <c r="C22" s="179"/>
      <c r="D22" s="29"/>
      <c r="E22" s="29"/>
      <c r="F22" s="4"/>
      <c r="G22" s="29"/>
      <c r="H22" s="179"/>
      <c r="I22" s="179"/>
      <c r="J22" s="185"/>
      <c r="K22" s="179"/>
      <c r="L22" s="29"/>
      <c r="M22" s="179"/>
      <c r="N22" s="179"/>
      <c r="O22" s="179"/>
      <c r="P22" s="179"/>
      <c r="Q22" s="179"/>
      <c r="R22" s="179"/>
      <c r="S22" s="179"/>
      <c r="T22" s="179"/>
      <c r="U22" s="179"/>
      <c r="V22" s="179"/>
      <c r="W22" s="179"/>
      <c r="X22" s="179"/>
      <c r="Y22" s="179"/>
      <c r="Z22" s="179"/>
      <c r="AA22" s="179"/>
      <c r="AB22" s="179"/>
      <c r="AC22" s="179"/>
      <c r="AD22" s="179"/>
      <c r="AE22" s="179"/>
      <c r="AF22" s="179"/>
      <c r="AG22" s="179">
        <f ca="1">#REF!+AG27+AG35+#REF!</f>
        <v>433295</v>
      </c>
      <c r="AH22" s="179">
        <f ca="1">#REF!+AH27+AH35+#REF!</f>
        <v>433295</v>
      </c>
      <c r="AI22" s="179">
        <f ca="1">#REF!+AI27+AI35+#REF!</f>
        <v>363491</v>
      </c>
      <c r="AJ22" s="179">
        <f ca="1">#REF!+AJ27+AJ35+#REF!</f>
        <v>0</v>
      </c>
      <c r="AK22" s="179" t="e">
        <f>#REF!+AK27+AK35+#REF!</f>
        <v>#REF!</v>
      </c>
      <c r="AL22" s="179" t="e">
        <f>#REF!+AL27+AL35+#REF!</f>
        <v>#REF!</v>
      </c>
      <c r="AM22" s="179"/>
      <c r="AN22" s="179"/>
      <c r="AO22" s="179" t="e">
        <f>#REF!+AO27+AO35+#REF!</f>
        <v>#REF!</v>
      </c>
      <c r="AP22" s="179" t="e">
        <f>#REF!+AP27+AP35+#REF!</f>
        <v>#REF!</v>
      </c>
      <c r="AQ22" s="179" t="e">
        <f>#REF!+AQ27+AQ35+#REF!</f>
        <v>#REF!</v>
      </c>
      <c r="AR22" s="179" t="e">
        <f>#REF!+AR27+AR35+#REF!</f>
        <v>#REF!</v>
      </c>
      <c r="AS22" s="182"/>
      <c r="AT22" s="182"/>
      <c r="AU22" s="179"/>
      <c r="AV22" s="179"/>
      <c r="AW22" s="179"/>
      <c r="AX22" s="182"/>
      <c r="AY22" s="182" t="e">
        <f>#REF!+AY27+AY35+#REF!</f>
        <v>#REF!</v>
      </c>
      <c r="AZ22" s="182" t="e">
        <f>#REF!+AZ27+AZ35+#REF!</f>
        <v>#REF!</v>
      </c>
      <c r="BA22" s="182" t="e">
        <f>#REF!+BA27+BA35+#REF!</f>
        <v>#REF!</v>
      </c>
      <c r="BB22" s="182" t="e">
        <f>#REF!+BB27+BB35+#REF!</f>
        <v>#REF!</v>
      </c>
      <c r="BC22" s="182" t="e">
        <f>#REF!+BC27+BC35+#REF!</f>
        <v>#REF!</v>
      </c>
      <c r="BD22" s="182" t="e">
        <f>#REF!+BD27+BD35+#REF!</f>
        <v>#REF!</v>
      </c>
      <c r="BE22" s="182" t="e">
        <f>#REF!+BE27+BE35+#REF!</f>
        <v>#REF!</v>
      </c>
      <c r="BF22" s="182" t="e">
        <f>#REF!+BF27+BF35+#REF!</f>
        <v>#REF!</v>
      </c>
      <c r="BG22" s="179"/>
      <c r="BH22" s="179">
        <f>BH23+BH27+BH35</f>
        <v>241689</v>
      </c>
      <c r="BI22" s="179">
        <f t="shared" ref="BI22:DT22" si="10">BI23+BI27+BI35</f>
        <v>0</v>
      </c>
      <c r="BJ22" s="179">
        <f t="shared" si="10"/>
        <v>0</v>
      </c>
      <c r="BK22" s="179">
        <f t="shared" si="10"/>
        <v>0</v>
      </c>
      <c r="BL22" s="179">
        <f t="shared" si="10"/>
        <v>0</v>
      </c>
      <c r="BM22" s="179">
        <f t="shared" si="10"/>
        <v>0</v>
      </c>
      <c r="BN22" s="179">
        <f t="shared" si="10"/>
        <v>0</v>
      </c>
      <c r="BO22" s="179">
        <f t="shared" si="10"/>
        <v>0</v>
      </c>
      <c r="BP22" s="179">
        <f t="shared" si="10"/>
        <v>0</v>
      </c>
      <c r="BQ22" s="179">
        <f t="shared" si="10"/>
        <v>0</v>
      </c>
      <c r="BR22" s="179">
        <f t="shared" si="10"/>
        <v>0</v>
      </c>
      <c r="BS22" s="179">
        <f t="shared" si="10"/>
        <v>0</v>
      </c>
      <c r="BT22" s="179">
        <f t="shared" si="10"/>
        <v>0</v>
      </c>
      <c r="BU22" s="179">
        <f t="shared" si="10"/>
        <v>0</v>
      </c>
      <c r="BV22" s="179">
        <f t="shared" si="10"/>
        <v>0</v>
      </c>
      <c r="BW22" s="179">
        <f t="shared" si="10"/>
        <v>0</v>
      </c>
      <c r="BX22" s="179">
        <f t="shared" si="10"/>
        <v>0</v>
      </c>
      <c r="BY22" s="179">
        <f t="shared" si="10"/>
        <v>0</v>
      </c>
      <c r="BZ22" s="179">
        <f t="shared" si="10"/>
        <v>0</v>
      </c>
      <c r="CA22" s="179">
        <f t="shared" si="10"/>
        <v>0</v>
      </c>
      <c r="CB22" s="179">
        <f t="shared" si="10"/>
        <v>0</v>
      </c>
      <c r="CC22" s="179">
        <f t="shared" si="10"/>
        <v>0</v>
      </c>
      <c r="CD22" s="179">
        <f t="shared" si="10"/>
        <v>0</v>
      </c>
      <c r="CE22" s="179">
        <f t="shared" si="10"/>
        <v>0</v>
      </c>
      <c r="CF22" s="179">
        <f t="shared" si="10"/>
        <v>0</v>
      </c>
      <c r="CG22" s="179">
        <f t="shared" si="10"/>
        <v>0</v>
      </c>
      <c r="CH22" s="179">
        <f t="shared" si="10"/>
        <v>0</v>
      </c>
      <c r="CI22" s="179">
        <f t="shared" si="10"/>
        <v>0</v>
      </c>
      <c r="CJ22" s="179">
        <f t="shared" si="10"/>
        <v>0</v>
      </c>
      <c r="CK22" s="179">
        <f t="shared" si="10"/>
        <v>0</v>
      </c>
      <c r="CL22" s="179">
        <f t="shared" si="10"/>
        <v>0</v>
      </c>
      <c r="CM22" s="179">
        <f t="shared" si="10"/>
        <v>0</v>
      </c>
      <c r="CN22" s="179">
        <f t="shared" si="10"/>
        <v>0</v>
      </c>
      <c r="CO22" s="179">
        <f t="shared" si="10"/>
        <v>0</v>
      </c>
      <c r="CP22" s="179">
        <f t="shared" si="10"/>
        <v>0</v>
      </c>
      <c r="CQ22" s="179">
        <f t="shared" si="10"/>
        <v>0</v>
      </c>
      <c r="CR22" s="179">
        <f t="shared" si="10"/>
        <v>0</v>
      </c>
      <c r="CS22" s="179">
        <f t="shared" si="10"/>
        <v>0</v>
      </c>
      <c r="CT22" s="179">
        <f t="shared" si="10"/>
        <v>0</v>
      </c>
      <c r="CU22" s="179">
        <f t="shared" si="10"/>
        <v>0</v>
      </c>
      <c r="CV22" s="179">
        <f t="shared" si="10"/>
        <v>0</v>
      </c>
      <c r="CW22" s="179">
        <f t="shared" si="10"/>
        <v>0</v>
      </c>
      <c r="CX22" s="179">
        <f t="shared" si="10"/>
        <v>0</v>
      </c>
      <c r="CY22" s="179">
        <f t="shared" si="10"/>
        <v>0</v>
      </c>
      <c r="CZ22" s="179">
        <f t="shared" si="10"/>
        <v>0</v>
      </c>
      <c r="DA22" s="179">
        <f t="shared" si="10"/>
        <v>0</v>
      </c>
      <c r="DB22" s="179">
        <f t="shared" si="10"/>
        <v>0</v>
      </c>
      <c r="DC22" s="179">
        <f t="shared" si="10"/>
        <v>0</v>
      </c>
      <c r="DD22" s="179">
        <f t="shared" si="10"/>
        <v>0</v>
      </c>
      <c r="DE22" s="179" t="e">
        <f t="shared" si="10"/>
        <v>#REF!</v>
      </c>
      <c r="DF22" s="179" t="e">
        <f t="shared" si="10"/>
        <v>#REF!</v>
      </c>
      <c r="DG22" s="179">
        <f t="shared" si="10"/>
        <v>0</v>
      </c>
      <c r="DH22" s="179" t="e">
        <f t="shared" si="10"/>
        <v>#REF!</v>
      </c>
      <c r="DI22" s="179">
        <f t="shared" si="10"/>
        <v>0</v>
      </c>
      <c r="DJ22" s="179">
        <f t="shared" si="10"/>
        <v>0</v>
      </c>
      <c r="DK22" s="179">
        <f t="shared" si="10"/>
        <v>0</v>
      </c>
      <c r="DL22" s="179">
        <f t="shared" si="10"/>
        <v>20</v>
      </c>
      <c r="DM22" s="179">
        <f t="shared" si="10"/>
        <v>0</v>
      </c>
      <c r="DN22" s="179">
        <f t="shared" si="10"/>
        <v>0</v>
      </c>
      <c r="DO22" s="179">
        <f t="shared" si="10"/>
        <v>0</v>
      </c>
      <c r="DP22" s="179">
        <f t="shared" si="10"/>
        <v>0</v>
      </c>
      <c r="DQ22" s="179">
        <f t="shared" si="10"/>
        <v>0</v>
      </c>
      <c r="DR22" s="179">
        <f t="shared" si="10"/>
        <v>0</v>
      </c>
      <c r="DS22" s="179">
        <f t="shared" si="10"/>
        <v>0</v>
      </c>
      <c r="DT22" s="179">
        <f t="shared" si="10"/>
        <v>0</v>
      </c>
      <c r="DU22" s="179">
        <f t="shared" ref="DU22:FQ22" si="11">DU23+DU27+DU35</f>
        <v>0</v>
      </c>
      <c r="DV22" s="179">
        <f t="shared" si="11"/>
        <v>0</v>
      </c>
      <c r="DW22" s="179">
        <f t="shared" si="11"/>
        <v>0</v>
      </c>
      <c r="DX22" s="179">
        <f t="shared" si="11"/>
        <v>0</v>
      </c>
      <c r="DY22" s="179">
        <f t="shared" si="11"/>
        <v>0</v>
      </c>
      <c r="DZ22" s="179">
        <f t="shared" si="11"/>
        <v>0</v>
      </c>
      <c r="EA22" s="179">
        <f t="shared" si="11"/>
        <v>0</v>
      </c>
      <c r="EB22" s="179">
        <f t="shared" si="11"/>
        <v>0</v>
      </c>
      <c r="EC22" s="179">
        <f t="shared" si="11"/>
        <v>0</v>
      </c>
      <c r="ED22" s="179">
        <f t="shared" si="11"/>
        <v>0</v>
      </c>
      <c r="EE22" s="179">
        <f t="shared" si="11"/>
        <v>0</v>
      </c>
      <c r="EF22" s="179">
        <f t="shared" si="11"/>
        <v>0</v>
      </c>
      <c r="EG22" s="179">
        <f t="shared" si="11"/>
        <v>0</v>
      </c>
      <c r="EH22" s="179">
        <f t="shared" si="11"/>
        <v>0</v>
      </c>
      <c r="EI22" s="179">
        <f t="shared" si="11"/>
        <v>0</v>
      </c>
      <c r="EJ22" s="179">
        <f t="shared" si="11"/>
        <v>0</v>
      </c>
      <c r="EK22" s="179">
        <f t="shared" si="11"/>
        <v>0</v>
      </c>
      <c r="EL22" s="179">
        <f t="shared" si="11"/>
        <v>0</v>
      </c>
      <c r="EM22" s="179">
        <f t="shared" si="11"/>
        <v>0</v>
      </c>
      <c r="EN22" s="179">
        <f t="shared" si="11"/>
        <v>0</v>
      </c>
      <c r="EO22" s="179">
        <f t="shared" si="11"/>
        <v>0</v>
      </c>
      <c r="EP22" s="179">
        <f t="shared" si="11"/>
        <v>0</v>
      </c>
      <c r="EQ22" s="179">
        <f t="shared" si="11"/>
        <v>0</v>
      </c>
      <c r="ER22" s="179">
        <f t="shared" si="11"/>
        <v>0</v>
      </c>
      <c r="ES22" s="179">
        <f t="shared" si="11"/>
        <v>0</v>
      </c>
      <c r="ET22" s="179">
        <f t="shared" si="11"/>
        <v>0</v>
      </c>
      <c r="EU22" s="179">
        <f t="shared" si="11"/>
        <v>0</v>
      </c>
      <c r="EV22" s="179">
        <f t="shared" si="11"/>
        <v>0</v>
      </c>
      <c r="EW22" s="179">
        <f t="shared" si="11"/>
        <v>0</v>
      </c>
      <c r="EX22" s="179">
        <f t="shared" si="11"/>
        <v>0</v>
      </c>
      <c r="EY22" s="179">
        <f t="shared" si="11"/>
        <v>0</v>
      </c>
      <c r="EZ22" s="179">
        <f t="shared" si="11"/>
        <v>0</v>
      </c>
      <c r="FA22" s="179">
        <f t="shared" si="11"/>
        <v>0</v>
      </c>
      <c r="FB22" s="179">
        <f t="shared" si="11"/>
        <v>0</v>
      </c>
      <c r="FC22" s="179">
        <f t="shared" si="11"/>
        <v>0</v>
      </c>
      <c r="FD22" s="179">
        <f t="shared" si="11"/>
        <v>0</v>
      </c>
      <c r="FE22" s="179">
        <f t="shared" si="11"/>
        <v>0</v>
      </c>
      <c r="FF22" s="179">
        <f t="shared" si="11"/>
        <v>0</v>
      </c>
      <c r="FG22" s="179">
        <f t="shared" si="11"/>
        <v>0</v>
      </c>
      <c r="FH22" s="179">
        <f t="shared" si="11"/>
        <v>0</v>
      </c>
      <c r="FI22" s="179">
        <f t="shared" si="11"/>
        <v>0</v>
      </c>
      <c r="FJ22" s="179">
        <f t="shared" si="11"/>
        <v>0</v>
      </c>
      <c r="FK22" s="179">
        <f t="shared" si="11"/>
        <v>0</v>
      </c>
      <c r="FL22" s="179">
        <f t="shared" si="11"/>
        <v>0</v>
      </c>
      <c r="FM22" s="179">
        <f t="shared" si="11"/>
        <v>0</v>
      </c>
      <c r="FN22" s="179">
        <f t="shared" si="11"/>
        <v>0</v>
      </c>
      <c r="FO22" s="179">
        <f t="shared" si="11"/>
        <v>0</v>
      </c>
      <c r="FP22" s="179">
        <f t="shared" si="11"/>
        <v>0</v>
      </c>
      <c r="FQ22" s="179">
        <f t="shared" si="11"/>
        <v>241689</v>
      </c>
      <c r="FR22" s="179"/>
      <c r="FS22" s="179"/>
      <c r="FT22" s="124"/>
      <c r="FU22" s="143"/>
      <c r="FV22" s="143"/>
      <c r="FW22" s="143"/>
    </row>
    <row r="23" spans="1:180" s="34" customFormat="1" ht="44.45" customHeight="1" x14ac:dyDescent="0.2">
      <c r="A23" s="35"/>
      <c r="B23" s="37" t="s">
        <v>140</v>
      </c>
      <c r="C23" s="179"/>
      <c r="D23" s="29"/>
      <c r="E23" s="29"/>
      <c r="F23" s="4"/>
      <c r="G23" s="29"/>
      <c r="H23" s="179"/>
      <c r="I23" s="179"/>
      <c r="J23" s="185"/>
      <c r="K23" s="179"/>
      <c r="L23" s="2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82"/>
      <c r="AT23" s="182"/>
      <c r="AU23" s="179"/>
      <c r="AV23" s="179"/>
      <c r="AW23" s="179"/>
      <c r="AX23" s="182"/>
      <c r="AY23" s="182"/>
      <c r="AZ23" s="182"/>
      <c r="BA23" s="182"/>
      <c r="BB23" s="182"/>
      <c r="BC23" s="182"/>
      <c r="BD23" s="182"/>
      <c r="BE23" s="182"/>
      <c r="BF23" s="182"/>
      <c r="BG23" s="179"/>
      <c r="BH23" s="179">
        <f>SUM(BH24:BH26)</f>
        <v>13895</v>
      </c>
      <c r="BI23" s="179">
        <f t="shared" ref="BI23:DT23" si="12">SUM(BI24:BI26)</f>
        <v>0</v>
      </c>
      <c r="BJ23" s="179">
        <f t="shared" si="12"/>
        <v>0</v>
      </c>
      <c r="BK23" s="179">
        <f t="shared" si="12"/>
        <v>0</v>
      </c>
      <c r="BL23" s="179">
        <f t="shared" si="12"/>
        <v>0</v>
      </c>
      <c r="BM23" s="179">
        <f t="shared" si="12"/>
        <v>0</v>
      </c>
      <c r="BN23" s="179">
        <f t="shared" si="12"/>
        <v>0</v>
      </c>
      <c r="BO23" s="179">
        <f t="shared" si="12"/>
        <v>0</v>
      </c>
      <c r="BP23" s="179">
        <f t="shared" si="12"/>
        <v>0</v>
      </c>
      <c r="BQ23" s="179">
        <f t="shared" si="12"/>
        <v>0</v>
      </c>
      <c r="BR23" s="179">
        <f t="shared" si="12"/>
        <v>0</v>
      </c>
      <c r="BS23" s="179">
        <f t="shared" si="12"/>
        <v>0</v>
      </c>
      <c r="BT23" s="179">
        <f t="shared" si="12"/>
        <v>0</v>
      </c>
      <c r="BU23" s="179">
        <f t="shared" si="12"/>
        <v>0</v>
      </c>
      <c r="BV23" s="179">
        <f t="shared" si="12"/>
        <v>0</v>
      </c>
      <c r="BW23" s="179">
        <f t="shared" si="12"/>
        <v>0</v>
      </c>
      <c r="BX23" s="179">
        <f t="shared" si="12"/>
        <v>0</v>
      </c>
      <c r="BY23" s="179">
        <f t="shared" si="12"/>
        <v>0</v>
      </c>
      <c r="BZ23" s="179">
        <f t="shared" si="12"/>
        <v>0</v>
      </c>
      <c r="CA23" s="179">
        <f t="shared" si="12"/>
        <v>0</v>
      </c>
      <c r="CB23" s="179">
        <f t="shared" si="12"/>
        <v>0</v>
      </c>
      <c r="CC23" s="179">
        <f t="shared" si="12"/>
        <v>0</v>
      </c>
      <c r="CD23" s="179">
        <f t="shared" si="12"/>
        <v>0</v>
      </c>
      <c r="CE23" s="179">
        <f t="shared" si="12"/>
        <v>0</v>
      </c>
      <c r="CF23" s="179">
        <f t="shared" si="12"/>
        <v>0</v>
      </c>
      <c r="CG23" s="179">
        <f t="shared" si="12"/>
        <v>0</v>
      </c>
      <c r="CH23" s="179">
        <f t="shared" si="12"/>
        <v>0</v>
      </c>
      <c r="CI23" s="179">
        <f t="shared" si="12"/>
        <v>0</v>
      </c>
      <c r="CJ23" s="179">
        <f t="shared" si="12"/>
        <v>0</v>
      </c>
      <c r="CK23" s="179">
        <f t="shared" si="12"/>
        <v>0</v>
      </c>
      <c r="CL23" s="179">
        <f t="shared" si="12"/>
        <v>0</v>
      </c>
      <c r="CM23" s="179">
        <f t="shared" si="12"/>
        <v>0</v>
      </c>
      <c r="CN23" s="179">
        <f t="shared" si="12"/>
        <v>0</v>
      </c>
      <c r="CO23" s="179">
        <f t="shared" si="12"/>
        <v>0</v>
      </c>
      <c r="CP23" s="179">
        <f t="shared" si="12"/>
        <v>0</v>
      </c>
      <c r="CQ23" s="179">
        <f t="shared" si="12"/>
        <v>0</v>
      </c>
      <c r="CR23" s="179">
        <f t="shared" si="12"/>
        <v>0</v>
      </c>
      <c r="CS23" s="179">
        <f t="shared" si="12"/>
        <v>0</v>
      </c>
      <c r="CT23" s="179">
        <f t="shared" si="12"/>
        <v>0</v>
      </c>
      <c r="CU23" s="179">
        <f t="shared" si="12"/>
        <v>0</v>
      </c>
      <c r="CV23" s="179">
        <f t="shared" si="12"/>
        <v>0</v>
      </c>
      <c r="CW23" s="179">
        <f t="shared" si="12"/>
        <v>0</v>
      </c>
      <c r="CX23" s="179">
        <f t="shared" si="12"/>
        <v>0</v>
      </c>
      <c r="CY23" s="179">
        <f t="shared" si="12"/>
        <v>0</v>
      </c>
      <c r="CZ23" s="179">
        <f t="shared" si="12"/>
        <v>0</v>
      </c>
      <c r="DA23" s="179">
        <f t="shared" si="12"/>
        <v>0</v>
      </c>
      <c r="DB23" s="179">
        <f t="shared" si="12"/>
        <v>0</v>
      </c>
      <c r="DC23" s="179">
        <f t="shared" si="12"/>
        <v>0</v>
      </c>
      <c r="DD23" s="179">
        <f t="shared" si="12"/>
        <v>0</v>
      </c>
      <c r="DE23" s="179">
        <f t="shared" si="12"/>
        <v>0</v>
      </c>
      <c r="DF23" s="179">
        <f t="shared" si="12"/>
        <v>0</v>
      </c>
      <c r="DG23" s="179">
        <f t="shared" si="12"/>
        <v>0</v>
      </c>
      <c r="DH23" s="179">
        <f t="shared" si="12"/>
        <v>0</v>
      </c>
      <c r="DI23" s="179">
        <f t="shared" si="12"/>
        <v>0</v>
      </c>
      <c r="DJ23" s="179">
        <f t="shared" si="12"/>
        <v>0</v>
      </c>
      <c r="DK23" s="179">
        <f t="shared" si="12"/>
        <v>0</v>
      </c>
      <c r="DL23" s="179">
        <f t="shared" si="12"/>
        <v>0</v>
      </c>
      <c r="DM23" s="179">
        <f t="shared" si="12"/>
        <v>0</v>
      </c>
      <c r="DN23" s="179">
        <f t="shared" si="12"/>
        <v>0</v>
      </c>
      <c r="DO23" s="179">
        <f t="shared" si="12"/>
        <v>0</v>
      </c>
      <c r="DP23" s="179">
        <f t="shared" si="12"/>
        <v>0</v>
      </c>
      <c r="DQ23" s="179">
        <f t="shared" si="12"/>
        <v>0</v>
      </c>
      <c r="DR23" s="179">
        <f t="shared" si="12"/>
        <v>0</v>
      </c>
      <c r="DS23" s="179">
        <f t="shared" si="12"/>
        <v>0</v>
      </c>
      <c r="DT23" s="179">
        <f t="shared" si="12"/>
        <v>0</v>
      </c>
      <c r="DU23" s="179">
        <f t="shared" ref="DU23:FQ23" si="13">SUM(DU24:DU26)</f>
        <v>0</v>
      </c>
      <c r="DV23" s="179">
        <f t="shared" si="13"/>
        <v>0</v>
      </c>
      <c r="DW23" s="179">
        <f t="shared" si="13"/>
        <v>0</v>
      </c>
      <c r="DX23" s="179">
        <f t="shared" si="13"/>
        <v>0</v>
      </c>
      <c r="DY23" s="179">
        <f t="shared" si="13"/>
        <v>0</v>
      </c>
      <c r="DZ23" s="179">
        <f t="shared" si="13"/>
        <v>0</v>
      </c>
      <c r="EA23" s="179">
        <f t="shared" si="13"/>
        <v>0</v>
      </c>
      <c r="EB23" s="179">
        <f t="shared" si="13"/>
        <v>0</v>
      </c>
      <c r="EC23" s="179">
        <f t="shared" si="13"/>
        <v>0</v>
      </c>
      <c r="ED23" s="179">
        <f t="shared" si="13"/>
        <v>0</v>
      </c>
      <c r="EE23" s="179">
        <f t="shared" si="13"/>
        <v>0</v>
      </c>
      <c r="EF23" s="179">
        <f t="shared" si="13"/>
        <v>0</v>
      </c>
      <c r="EG23" s="179">
        <f t="shared" si="13"/>
        <v>0</v>
      </c>
      <c r="EH23" s="179">
        <f t="shared" si="13"/>
        <v>0</v>
      </c>
      <c r="EI23" s="179">
        <f t="shared" si="13"/>
        <v>0</v>
      </c>
      <c r="EJ23" s="179">
        <f t="shared" si="13"/>
        <v>0</v>
      </c>
      <c r="EK23" s="179">
        <f t="shared" si="13"/>
        <v>0</v>
      </c>
      <c r="EL23" s="179">
        <f t="shared" si="13"/>
        <v>0</v>
      </c>
      <c r="EM23" s="179">
        <f t="shared" si="13"/>
        <v>0</v>
      </c>
      <c r="EN23" s="179">
        <f t="shared" si="13"/>
        <v>0</v>
      </c>
      <c r="EO23" s="179">
        <f t="shared" si="13"/>
        <v>0</v>
      </c>
      <c r="EP23" s="179">
        <f t="shared" si="13"/>
        <v>0</v>
      </c>
      <c r="EQ23" s="179">
        <f t="shared" si="13"/>
        <v>0</v>
      </c>
      <c r="ER23" s="179">
        <f t="shared" si="13"/>
        <v>0</v>
      </c>
      <c r="ES23" s="179">
        <f t="shared" si="13"/>
        <v>0</v>
      </c>
      <c r="ET23" s="179">
        <f t="shared" si="13"/>
        <v>0</v>
      </c>
      <c r="EU23" s="179">
        <f t="shared" si="13"/>
        <v>0</v>
      </c>
      <c r="EV23" s="179">
        <f t="shared" si="13"/>
        <v>0</v>
      </c>
      <c r="EW23" s="179">
        <f t="shared" si="13"/>
        <v>0</v>
      </c>
      <c r="EX23" s="179">
        <f t="shared" si="13"/>
        <v>0</v>
      </c>
      <c r="EY23" s="179">
        <f t="shared" si="13"/>
        <v>0</v>
      </c>
      <c r="EZ23" s="179">
        <f t="shared" si="13"/>
        <v>0</v>
      </c>
      <c r="FA23" s="179">
        <f t="shared" si="13"/>
        <v>0</v>
      </c>
      <c r="FB23" s="179">
        <f t="shared" si="13"/>
        <v>0</v>
      </c>
      <c r="FC23" s="179">
        <f t="shared" si="13"/>
        <v>0</v>
      </c>
      <c r="FD23" s="179">
        <f t="shared" si="13"/>
        <v>0</v>
      </c>
      <c r="FE23" s="179">
        <f t="shared" si="13"/>
        <v>0</v>
      </c>
      <c r="FF23" s="179">
        <f t="shared" si="13"/>
        <v>0</v>
      </c>
      <c r="FG23" s="179">
        <f t="shared" si="13"/>
        <v>0</v>
      </c>
      <c r="FH23" s="179">
        <f t="shared" si="13"/>
        <v>0</v>
      </c>
      <c r="FI23" s="179">
        <f t="shared" si="13"/>
        <v>0</v>
      </c>
      <c r="FJ23" s="179">
        <f t="shared" si="13"/>
        <v>0</v>
      </c>
      <c r="FK23" s="179">
        <f t="shared" si="13"/>
        <v>0</v>
      </c>
      <c r="FL23" s="179">
        <f t="shared" si="13"/>
        <v>0</v>
      </c>
      <c r="FM23" s="179">
        <f t="shared" si="13"/>
        <v>0</v>
      </c>
      <c r="FN23" s="179">
        <f t="shared" si="13"/>
        <v>0</v>
      </c>
      <c r="FO23" s="179">
        <f t="shared" si="13"/>
        <v>0</v>
      </c>
      <c r="FP23" s="179">
        <f t="shared" si="13"/>
        <v>0</v>
      </c>
      <c r="FQ23" s="179">
        <f t="shared" si="13"/>
        <v>13895</v>
      </c>
      <c r="FR23" s="179"/>
      <c r="FS23" s="179"/>
      <c r="FT23" s="124"/>
      <c r="FU23" s="143"/>
      <c r="FV23" s="143"/>
      <c r="FW23" s="143"/>
    </row>
    <row r="24" spans="1:180" s="34" customFormat="1" ht="51.6" customHeight="1" x14ac:dyDescent="0.2">
      <c r="A24" s="153">
        <v>1</v>
      </c>
      <c r="B24" s="100" t="s">
        <v>141</v>
      </c>
      <c r="C24" s="179"/>
      <c r="D24" s="29"/>
      <c r="E24" s="16" t="s">
        <v>162</v>
      </c>
      <c r="F24" s="16" t="s">
        <v>162</v>
      </c>
      <c r="G24" s="16" t="s">
        <v>165</v>
      </c>
      <c r="H24" s="3">
        <v>7339760</v>
      </c>
      <c r="I24" s="3" t="s">
        <v>169</v>
      </c>
      <c r="J24" s="164" t="s">
        <v>170</v>
      </c>
      <c r="K24" s="102" t="s">
        <v>147</v>
      </c>
      <c r="L24" s="101" t="s">
        <v>144</v>
      </c>
      <c r="M24" s="102">
        <v>236682</v>
      </c>
      <c r="N24" s="3">
        <f>M24</f>
        <v>236682</v>
      </c>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60">
        <v>51762</v>
      </c>
      <c r="AT24" s="60">
        <f>AS24</f>
        <v>51762</v>
      </c>
      <c r="AU24" s="3">
        <f>51762+8150</f>
        <v>59912</v>
      </c>
      <c r="AV24" s="179"/>
      <c r="AW24" s="179"/>
      <c r="AX24" s="182"/>
      <c r="AY24" s="182"/>
      <c r="AZ24" s="182"/>
      <c r="BA24" s="182"/>
      <c r="BB24" s="182"/>
      <c r="BC24" s="182"/>
      <c r="BD24" s="182"/>
      <c r="BE24" s="182"/>
      <c r="BF24" s="182"/>
      <c r="BG24" s="3">
        <v>51762</v>
      </c>
      <c r="BH24" s="3">
        <v>6303</v>
      </c>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22"/>
      <c r="CI24" s="122"/>
      <c r="CJ24" s="122"/>
      <c r="CK24" s="122"/>
      <c r="CL24" s="122"/>
      <c r="CM24" s="179"/>
      <c r="CN24" s="122"/>
      <c r="CO24" s="122"/>
      <c r="CP24" s="122"/>
      <c r="CQ24" s="122"/>
      <c r="CR24" s="122"/>
      <c r="CS24" s="122"/>
      <c r="CT24" s="122"/>
      <c r="CU24" s="122"/>
      <c r="CV24" s="122"/>
      <c r="CW24" s="122"/>
      <c r="CX24" s="122"/>
      <c r="CY24" s="122"/>
      <c r="CZ24" s="122"/>
      <c r="DA24" s="122"/>
      <c r="DB24" s="122"/>
      <c r="DC24" s="122"/>
      <c r="DD24" s="122"/>
      <c r="DE24" s="123"/>
      <c r="DF24" s="123"/>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3">
        <f t="shared" si="6"/>
        <v>6303</v>
      </c>
      <c r="FR24" s="179"/>
      <c r="FS24" s="179"/>
      <c r="FT24" s="138"/>
      <c r="FU24" s="145">
        <v>6303</v>
      </c>
      <c r="FV24" s="145"/>
      <c r="FW24" s="145"/>
    </row>
    <row r="25" spans="1:180" s="34" customFormat="1" ht="40.15" customHeight="1" x14ac:dyDescent="0.2">
      <c r="A25" s="153">
        <v>2</v>
      </c>
      <c r="B25" s="100" t="s">
        <v>142</v>
      </c>
      <c r="C25" s="179"/>
      <c r="D25" s="29"/>
      <c r="E25" s="16" t="s">
        <v>163</v>
      </c>
      <c r="F25" s="16" t="s">
        <v>163</v>
      </c>
      <c r="G25" s="16" t="s">
        <v>167</v>
      </c>
      <c r="H25" s="3">
        <v>7224967</v>
      </c>
      <c r="I25" s="3" t="s">
        <v>169</v>
      </c>
      <c r="J25" s="164" t="s">
        <v>47</v>
      </c>
      <c r="K25" s="102" t="s">
        <v>148</v>
      </c>
      <c r="L25" s="101" t="s">
        <v>145</v>
      </c>
      <c r="M25" s="102">
        <v>62613</v>
      </c>
      <c r="N25" s="3">
        <f>M25</f>
        <v>62613</v>
      </c>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60">
        <v>23152</v>
      </c>
      <c r="AT25" s="60">
        <f>AS25</f>
        <v>23152</v>
      </c>
      <c r="AU25" s="3">
        <f>23152+6261</f>
        <v>29413</v>
      </c>
      <c r="AV25" s="179"/>
      <c r="AW25" s="179"/>
      <c r="AX25" s="182"/>
      <c r="AY25" s="182"/>
      <c r="AZ25" s="182"/>
      <c r="BA25" s="182"/>
      <c r="BB25" s="182"/>
      <c r="BC25" s="182"/>
      <c r="BD25" s="182"/>
      <c r="BE25" s="182"/>
      <c r="BF25" s="182"/>
      <c r="BG25" s="3">
        <f>AU25-BH25</f>
        <v>23152</v>
      </c>
      <c r="BH25" s="3">
        <v>6261</v>
      </c>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22"/>
      <c r="CI25" s="122"/>
      <c r="CJ25" s="122"/>
      <c r="CK25" s="122"/>
      <c r="CL25" s="122"/>
      <c r="CM25" s="179"/>
      <c r="CN25" s="122"/>
      <c r="CO25" s="122"/>
      <c r="CP25" s="122"/>
      <c r="CQ25" s="122"/>
      <c r="CR25" s="122"/>
      <c r="CS25" s="122"/>
      <c r="CT25" s="122"/>
      <c r="CU25" s="122"/>
      <c r="CV25" s="122"/>
      <c r="CW25" s="122"/>
      <c r="CX25" s="122"/>
      <c r="CY25" s="122"/>
      <c r="CZ25" s="122"/>
      <c r="DA25" s="122"/>
      <c r="DB25" s="122"/>
      <c r="DC25" s="122"/>
      <c r="DD25" s="122"/>
      <c r="DE25" s="123"/>
      <c r="DF25" s="123"/>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3">
        <f t="shared" si="6"/>
        <v>6261</v>
      </c>
      <c r="FR25" s="179"/>
      <c r="FS25" s="179"/>
      <c r="FT25" s="138"/>
      <c r="FU25" s="145"/>
      <c r="FV25" s="145"/>
      <c r="FW25" s="145"/>
    </row>
    <row r="26" spans="1:180" s="34" customFormat="1" ht="48" customHeight="1" x14ac:dyDescent="0.2">
      <c r="A26" s="153">
        <v>3</v>
      </c>
      <c r="B26" s="100" t="s">
        <v>143</v>
      </c>
      <c r="C26" s="179"/>
      <c r="D26" s="29"/>
      <c r="E26" s="16" t="s">
        <v>164</v>
      </c>
      <c r="F26" s="16" t="s">
        <v>164</v>
      </c>
      <c r="G26" s="16" t="s">
        <v>166</v>
      </c>
      <c r="H26" s="3">
        <v>7287617</v>
      </c>
      <c r="I26" s="3" t="s">
        <v>169</v>
      </c>
      <c r="J26" s="164" t="s">
        <v>47</v>
      </c>
      <c r="K26" s="3" t="s">
        <v>168</v>
      </c>
      <c r="L26" s="101" t="s">
        <v>146</v>
      </c>
      <c r="M26" s="102">
        <v>48171</v>
      </c>
      <c r="N26" s="102">
        <f>M26</f>
        <v>48171</v>
      </c>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60">
        <v>33354</v>
      </c>
      <c r="AT26" s="60">
        <f>AS26</f>
        <v>33354</v>
      </c>
      <c r="AU26" s="3">
        <f>33354+1331</f>
        <v>34685</v>
      </c>
      <c r="AV26" s="179"/>
      <c r="AW26" s="179"/>
      <c r="AX26" s="182"/>
      <c r="AY26" s="182"/>
      <c r="AZ26" s="182"/>
      <c r="BA26" s="182"/>
      <c r="BB26" s="182"/>
      <c r="BC26" s="182"/>
      <c r="BD26" s="182"/>
      <c r="BE26" s="182"/>
      <c r="BF26" s="182"/>
      <c r="BG26" s="3">
        <v>33354</v>
      </c>
      <c r="BH26" s="3">
        <v>1331</v>
      </c>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22"/>
      <c r="CI26" s="122"/>
      <c r="CJ26" s="122"/>
      <c r="CK26" s="122"/>
      <c r="CL26" s="122"/>
      <c r="CM26" s="179"/>
      <c r="CN26" s="122"/>
      <c r="CO26" s="122"/>
      <c r="CP26" s="122"/>
      <c r="CQ26" s="122"/>
      <c r="CR26" s="122"/>
      <c r="CS26" s="122"/>
      <c r="CT26" s="122"/>
      <c r="CU26" s="122"/>
      <c r="CV26" s="122"/>
      <c r="CW26" s="122"/>
      <c r="CX26" s="122"/>
      <c r="CY26" s="122"/>
      <c r="CZ26" s="122"/>
      <c r="DA26" s="122"/>
      <c r="DB26" s="122"/>
      <c r="DC26" s="122"/>
      <c r="DD26" s="122"/>
      <c r="DE26" s="123"/>
      <c r="DF26" s="123"/>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3">
        <f t="shared" si="6"/>
        <v>1331</v>
      </c>
      <c r="FR26" s="179"/>
      <c r="FS26" s="179"/>
      <c r="FT26" s="138"/>
      <c r="FU26" s="145"/>
      <c r="FV26" s="145"/>
      <c r="FW26" s="145"/>
    </row>
    <row r="27" spans="1:180" s="39" customFormat="1" ht="25.15" customHeight="1" x14ac:dyDescent="0.2">
      <c r="A27" s="40"/>
      <c r="B27" s="37" t="s">
        <v>91</v>
      </c>
      <c r="C27" s="192"/>
      <c r="D27" s="38"/>
      <c r="E27" s="28"/>
      <c r="F27" s="66"/>
      <c r="G27" s="28"/>
      <c r="H27" s="192"/>
      <c r="I27" s="192"/>
      <c r="J27" s="28"/>
      <c r="K27" s="102"/>
      <c r="L27" s="38"/>
      <c r="M27" s="192"/>
      <c r="N27" s="192"/>
      <c r="O27" s="192">
        <f t="shared" ref="O27:V27" ca="1" si="14">SUM(O27:O27)</f>
        <v>19034640520</v>
      </c>
      <c r="P27" s="192">
        <f t="shared" ca="1" si="14"/>
        <v>19034640520</v>
      </c>
      <c r="Q27" s="192">
        <f t="shared" ca="1" si="14"/>
        <v>10464204036</v>
      </c>
      <c r="R27" s="192">
        <f t="shared" ca="1" si="14"/>
        <v>10464204036</v>
      </c>
      <c r="S27" s="192">
        <f t="shared" ca="1" si="14"/>
        <v>7985504036</v>
      </c>
      <c r="T27" s="192">
        <f t="shared" ca="1" si="14"/>
        <v>7985504036</v>
      </c>
      <c r="U27" s="192">
        <f t="shared" ca="1" si="14"/>
        <v>25250110800</v>
      </c>
      <c r="V27" s="192">
        <f t="shared" ca="1" si="14"/>
        <v>25250110800</v>
      </c>
      <c r="W27" s="192"/>
      <c r="X27" s="192"/>
      <c r="Y27" s="192"/>
      <c r="Z27" s="192"/>
      <c r="AA27" s="192"/>
      <c r="AB27" s="192"/>
      <c r="AC27" s="192">
        <f ca="1">SUM(AC27:AC27)</f>
        <v>89984</v>
      </c>
      <c r="AD27" s="192">
        <f ca="1">SUM(AD27:AD27)</f>
        <v>89984</v>
      </c>
      <c r="AE27" s="192"/>
      <c r="AF27" s="192"/>
      <c r="AG27" s="192">
        <f ca="1">AG28</f>
        <v>351795</v>
      </c>
      <c r="AH27" s="192">
        <f ca="1">AH28</f>
        <v>351795</v>
      </c>
      <c r="AI27" s="192">
        <f t="shared" ref="AI27:AR27" ca="1" si="15">AI28</f>
        <v>282200</v>
      </c>
      <c r="AJ27" s="192">
        <f t="shared" ca="1" si="15"/>
        <v>0</v>
      </c>
      <c r="AK27" s="192" t="e">
        <f>AK28</f>
        <v>#REF!</v>
      </c>
      <c r="AL27" s="192" t="e">
        <f t="shared" si="15"/>
        <v>#REF!</v>
      </c>
      <c r="AM27" s="192"/>
      <c r="AN27" s="192"/>
      <c r="AO27" s="192" t="e">
        <f t="shared" si="15"/>
        <v>#REF!</v>
      </c>
      <c r="AP27" s="192" t="e">
        <f t="shared" si="15"/>
        <v>#REF!</v>
      </c>
      <c r="AQ27" s="192" t="e">
        <f t="shared" si="15"/>
        <v>#REF!</v>
      </c>
      <c r="AR27" s="192" t="e">
        <f t="shared" si="15"/>
        <v>#REF!</v>
      </c>
      <c r="AS27" s="181"/>
      <c r="AT27" s="181"/>
      <c r="AU27" s="192"/>
      <c r="AV27" s="192"/>
      <c r="AW27" s="192"/>
      <c r="AX27" s="181"/>
      <c r="AY27" s="181">
        <f>AY28</f>
        <v>89000</v>
      </c>
      <c r="AZ27" s="181">
        <f t="shared" ref="AZ27:BF27" si="16">AZ28</f>
        <v>89000</v>
      </c>
      <c r="BA27" s="181">
        <f t="shared" si="16"/>
        <v>0</v>
      </c>
      <c r="BB27" s="181">
        <f t="shared" si="16"/>
        <v>0</v>
      </c>
      <c r="BC27" s="181">
        <f t="shared" si="16"/>
        <v>46404</v>
      </c>
      <c r="BD27" s="181">
        <f t="shared" si="16"/>
        <v>46404</v>
      </c>
      <c r="BE27" s="181">
        <f t="shared" si="16"/>
        <v>89000</v>
      </c>
      <c r="BF27" s="181">
        <f t="shared" si="16"/>
        <v>89000</v>
      </c>
      <c r="BG27" s="3"/>
      <c r="BH27" s="192">
        <f>BH28</f>
        <v>151619</v>
      </c>
      <c r="BI27" s="192">
        <f t="shared" ref="BI27:DT27" si="17">BI28</f>
        <v>0</v>
      </c>
      <c r="BJ27" s="192">
        <f t="shared" si="17"/>
        <v>0</v>
      </c>
      <c r="BK27" s="192">
        <f t="shared" si="17"/>
        <v>0</v>
      </c>
      <c r="BL27" s="192">
        <f t="shared" si="17"/>
        <v>0</v>
      </c>
      <c r="BM27" s="192">
        <f t="shared" si="17"/>
        <v>0</v>
      </c>
      <c r="BN27" s="192">
        <f t="shared" si="17"/>
        <v>0</v>
      </c>
      <c r="BO27" s="192">
        <f t="shared" si="17"/>
        <v>0</v>
      </c>
      <c r="BP27" s="192">
        <f t="shared" si="17"/>
        <v>0</v>
      </c>
      <c r="BQ27" s="192">
        <f t="shared" si="17"/>
        <v>0</v>
      </c>
      <c r="BR27" s="192">
        <f t="shared" si="17"/>
        <v>0</v>
      </c>
      <c r="BS27" s="192">
        <f t="shared" si="17"/>
        <v>0</v>
      </c>
      <c r="BT27" s="192">
        <f t="shared" si="17"/>
        <v>0</v>
      </c>
      <c r="BU27" s="192">
        <f t="shared" si="17"/>
        <v>0</v>
      </c>
      <c r="BV27" s="192">
        <f t="shared" si="17"/>
        <v>0</v>
      </c>
      <c r="BW27" s="192">
        <f t="shared" si="17"/>
        <v>0</v>
      </c>
      <c r="BX27" s="192">
        <f t="shared" si="17"/>
        <v>0</v>
      </c>
      <c r="BY27" s="192">
        <f t="shared" si="17"/>
        <v>0</v>
      </c>
      <c r="BZ27" s="192">
        <f t="shared" si="17"/>
        <v>0</v>
      </c>
      <c r="CA27" s="192">
        <f t="shared" si="17"/>
        <v>0</v>
      </c>
      <c r="CB27" s="192">
        <f t="shared" si="17"/>
        <v>0</v>
      </c>
      <c r="CC27" s="192">
        <f t="shared" si="17"/>
        <v>0</v>
      </c>
      <c r="CD27" s="192">
        <f t="shared" si="17"/>
        <v>0</v>
      </c>
      <c r="CE27" s="192">
        <f t="shared" si="17"/>
        <v>0</v>
      </c>
      <c r="CF27" s="192">
        <f t="shared" si="17"/>
        <v>0</v>
      </c>
      <c r="CG27" s="192">
        <f t="shared" si="17"/>
        <v>0</v>
      </c>
      <c r="CH27" s="192">
        <f t="shared" si="17"/>
        <v>0</v>
      </c>
      <c r="CI27" s="192">
        <f t="shared" si="17"/>
        <v>0</v>
      </c>
      <c r="CJ27" s="192">
        <f t="shared" si="17"/>
        <v>0</v>
      </c>
      <c r="CK27" s="192">
        <f t="shared" si="17"/>
        <v>0</v>
      </c>
      <c r="CL27" s="192">
        <f t="shared" si="17"/>
        <v>0</v>
      </c>
      <c r="CM27" s="192">
        <f t="shared" si="17"/>
        <v>0</v>
      </c>
      <c r="CN27" s="192">
        <f t="shared" si="17"/>
        <v>0</v>
      </c>
      <c r="CO27" s="192">
        <f t="shared" si="17"/>
        <v>0</v>
      </c>
      <c r="CP27" s="192">
        <f t="shared" si="17"/>
        <v>0</v>
      </c>
      <c r="CQ27" s="192">
        <f t="shared" si="17"/>
        <v>0</v>
      </c>
      <c r="CR27" s="192">
        <f t="shared" si="17"/>
        <v>0</v>
      </c>
      <c r="CS27" s="192">
        <f t="shared" si="17"/>
        <v>0</v>
      </c>
      <c r="CT27" s="192">
        <f t="shared" si="17"/>
        <v>0</v>
      </c>
      <c r="CU27" s="192">
        <f t="shared" si="17"/>
        <v>0</v>
      </c>
      <c r="CV27" s="192">
        <f t="shared" si="17"/>
        <v>0</v>
      </c>
      <c r="CW27" s="192">
        <f t="shared" si="17"/>
        <v>0</v>
      </c>
      <c r="CX27" s="192">
        <f t="shared" si="17"/>
        <v>0</v>
      </c>
      <c r="CY27" s="192">
        <f t="shared" si="17"/>
        <v>0</v>
      </c>
      <c r="CZ27" s="192">
        <f t="shared" si="17"/>
        <v>0</v>
      </c>
      <c r="DA27" s="192">
        <f t="shared" si="17"/>
        <v>0</v>
      </c>
      <c r="DB27" s="192">
        <f t="shared" si="17"/>
        <v>0</v>
      </c>
      <c r="DC27" s="192">
        <f t="shared" si="17"/>
        <v>0</v>
      </c>
      <c r="DD27" s="192">
        <f t="shared" si="17"/>
        <v>0</v>
      </c>
      <c r="DE27" s="192" t="e">
        <f t="shared" si="17"/>
        <v>#REF!</v>
      </c>
      <c r="DF27" s="192">
        <f t="shared" si="17"/>
        <v>0</v>
      </c>
      <c r="DG27" s="192">
        <f t="shared" si="17"/>
        <v>0</v>
      </c>
      <c r="DH27" s="192" t="e">
        <f t="shared" si="17"/>
        <v>#REF!</v>
      </c>
      <c r="DI27" s="192">
        <f t="shared" si="17"/>
        <v>0</v>
      </c>
      <c r="DJ27" s="192">
        <f t="shared" si="17"/>
        <v>0</v>
      </c>
      <c r="DK27" s="192">
        <f t="shared" si="17"/>
        <v>0</v>
      </c>
      <c r="DL27" s="192">
        <f t="shared" si="17"/>
        <v>11</v>
      </c>
      <c r="DM27" s="192">
        <f t="shared" si="17"/>
        <v>0</v>
      </c>
      <c r="DN27" s="192">
        <f t="shared" si="17"/>
        <v>0</v>
      </c>
      <c r="DO27" s="192">
        <f t="shared" si="17"/>
        <v>0</v>
      </c>
      <c r="DP27" s="192">
        <f t="shared" si="17"/>
        <v>0</v>
      </c>
      <c r="DQ27" s="192">
        <f t="shared" si="17"/>
        <v>0</v>
      </c>
      <c r="DR27" s="192">
        <f t="shared" si="17"/>
        <v>0</v>
      </c>
      <c r="DS27" s="192">
        <f t="shared" si="17"/>
        <v>0</v>
      </c>
      <c r="DT27" s="192">
        <f t="shared" si="17"/>
        <v>0</v>
      </c>
      <c r="DU27" s="192">
        <f t="shared" ref="DU27:FQ27" si="18">DU28</f>
        <v>0</v>
      </c>
      <c r="DV27" s="192">
        <f t="shared" si="18"/>
        <v>0</v>
      </c>
      <c r="DW27" s="192">
        <f t="shared" si="18"/>
        <v>0</v>
      </c>
      <c r="DX27" s="192">
        <f t="shared" si="18"/>
        <v>0</v>
      </c>
      <c r="DY27" s="192">
        <f t="shared" si="18"/>
        <v>0</v>
      </c>
      <c r="DZ27" s="192">
        <f t="shared" si="18"/>
        <v>0</v>
      </c>
      <c r="EA27" s="192">
        <f t="shared" si="18"/>
        <v>0</v>
      </c>
      <c r="EB27" s="192">
        <f t="shared" si="18"/>
        <v>0</v>
      </c>
      <c r="EC27" s="192">
        <f t="shared" si="18"/>
        <v>0</v>
      </c>
      <c r="ED27" s="192">
        <f t="shared" si="18"/>
        <v>0</v>
      </c>
      <c r="EE27" s="192">
        <f t="shared" si="18"/>
        <v>0</v>
      </c>
      <c r="EF27" s="192">
        <f t="shared" si="18"/>
        <v>0</v>
      </c>
      <c r="EG27" s="192">
        <f t="shared" si="18"/>
        <v>0</v>
      </c>
      <c r="EH27" s="192">
        <f t="shared" si="18"/>
        <v>0</v>
      </c>
      <c r="EI27" s="192">
        <f t="shared" si="18"/>
        <v>0</v>
      </c>
      <c r="EJ27" s="192">
        <f t="shared" si="18"/>
        <v>0</v>
      </c>
      <c r="EK27" s="192">
        <f t="shared" si="18"/>
        <v>0</v>
      </c>
      <c r="EL27" s="192">
        <f t="shared" si="18"/>
        <v>0</v>
      </c>
      <c r="EM27" s="192">
        <f t="shared" si="18"/>
        <v>0</v>
      </c>
      <c r="EN27" s="192">
        <f t="shared" si="18"/>
        <v>0</v>
      </c>
      <c r="EO27" s="192">
        <f t="shared" si="18"/>
        <v>0</v>
      </c>
      <c r="EP27" s="192">
        <f t="shared" si="18"/>
        <v>0</v>
      </c>
      <c r="EQ27" s="192">
        <f t="shared" si="18"/>
        <v>0</v>
      </c>
      <c r="ER27" s="192">
        <f t="shared" si="18"/>
        <v>0</v>
      </c>
      <c r="ES27" s="192">
        <f t="shared" si="18"/>
        <v>0</v>
      </c>
      <c r="ET27" s="192">
        <f t="shared" si="18"/>
        <v>0</v>
      </c>
      <c r="EU27" s="192">
        <f t="shared" si="18"/>
        <v>0</v>
      </c>
      <c r="EV27" s="192">
        <f t="shared" si="18"/>
        <v>0</v>
      </c>
      <c r="EW27" s="192">
        <f t="shared" si="18"/>
        <v>0</v>
      </c>
      <c r="EX27" s="192">
        <f t="shared" si="18"/>
        <v>0</v>
      </c>
      <c r="EY27" s="192">
        <f t="shared" si="18"/>
        <v>0</v>
      </c>
      <c r="EZ27" s="192">
        <f t="shared" si="18"/>
        <v>0</v>
      </c>
      <c r="FA27" s="192">
        <f t="shared" si="18"/>
        <v>0</v>
      </c>
      <c r="FB27" s="192">
        <f t="shared" si="18"/>
        <v>0</v>
      </c>
      <c r="FC27" s="192">
        <f t="shared" si="18"/>
        <v>0</v>
      </c>
      <c r="FD27" s="192">
        <f t="shared" si="18"/>
        <v>0</v>
      </c>
      <c r="FE27" s="192">
        <f t="shared" si="18"/>
        <v>0</v>
      </c>
      <c r="FF27" s="192">
        <f t="shared" si="18"/>
        <v>0</v>
      </c>
      <c r="FG27" s="192">
        <f t="shared" si="18"/>
        <v>0</v>
      </c>
      <c r="FH27" s="192">
        <f t="shared" si="18"/>
        <v>0</v>
      </c>
      <c r="FI27" s="192">
        <f t="shared" si="18"/>
        <v>0</v>
      </c>
      <c r="FJ27" s="192">
        <f t="shared" si="18"/>
        <v>0</v>
      </c>
      <c r="FK27" s="192">
        <f t="shared" si="18"/>
        <v>0</v>
      </c>
      <c r="FL27" s="192">
        <f t="shared" si="18"/>
        <v>0</v>
      </c>
      <c r="FM27" s="192">
        <f t="shared" si="18"/>
        <v>0</v>
      </c>
      <c r="FN27" s="192">
        <f t="shared" si="18"/>
        <v>0</v>
      </c>
      <c r="FO27" s="192">
        <f t="shared" si="18"/>
        <v>0</v>
      </c>
      <c r="FP27" s="192">
        <f t="shared" si="18"/>
        <v>0</v>
      </c>
      <c r="FQ27" s="192">
        <f t="shared" si="18"/>
        <v>151619</v>
      </c>
      <c r="FR27" s="192"/>
      <c r="FS27" s="192"/>
      <c r="FT27" s="128"/>
      <c r="FU27" s="146"/>
      <c r="FV27" s="146"/>
      <c r="FW27" s="146"/>
      <c r="FX27" s="44">
        <f t="shared" ref="FX27:FX65" si="19">AU27-AS27</f>
        <v>0</v>
      </c>
    </row>
    <row r="28" spans="1:180" s="32" customFormat="1" ht="25.9" customHeight="1" x14ac:dyDescent="0.2">
      <c r="A28" s="41"/>
      <c r="B28" s="42" t="s">
        <v>48</v>
      </c>
      <c r="C28" s="9"/>
      <c r="D28" s="43"/>
      <c r="E28" s="66"/>
      <c r="F28" s="66"/>
      <c r="G28" s="66"/>
      <c r="H28" s="9"/>
      <c r="I28" s="9"/>
      <c r="J28" s="66"/>
      <c r="K28" s="9"/>
      <c r="L28" s="43"/>
      <c r="M28" s="9"/>
      <c r="N28" s="9"/>
      <c r="O28" s="9"/>
      <c r="P28" s="9"/>
      <c r="Q28" s="9"/>
      <c r="R28" s="9"/>
      <c r="S28" s="9"/>
      <c r="T28" s="9"/>
      <c r="U28" s="9"/>
      <c r="V28" s="9"/>
      <c r="W28" s="9"/>
      <c r="X28" s="9"/>
      <c r="Y28" s="9"/>
      <c r="Z28" s="9"/>
      <c r="AA28" s="9"/>
      <c r="AB28" s="9"/>
      <c r="AC28" s="9"/>
      <c r="AD28" s="9"/>
      <c r="AE28" s="9"/>
      <c r="AF28" s="9"/>
      <c r="AG28" s="9">
        <f ca="1">SUM(AG27:AG33)</f>
        <v>351795</v>
      </c>
      <c r="AH28" s="9">
        <f ca="1">SUM(AH27:AH33)</f>
        <v>351795</v>
      </c>
      <c r="AI28" s="9">
        <f ca="1">SUM(AI27:AI33)</f>
        <v>282200</v>
      </c>
      <c r="AJ28" s="9">
        <f ca="1">SUM(AJ27:AJ33)</f>
        <v>0</v>
      </c>
      <c r="AK28" s="9" t="e">
        <f>SUM(#REF!)</f>
        <v>#REF!</v>
      </c>
      <c r="AL28" s="9" t="e">
        <f>SUM(#REF!)</f>
        <v>#REF!</v>
      </c>
      <c r="AM28" s="9" t="e">
        <f>SUM(#REF!)</f>
        <v>#REF!</v>
      </c>
      <c r="AN28" s="9" t="e">
        <f>SUM(#REF!)</f>
        <v>#REF!</v>
      </c>
      <c r="AO28" s="9" t="e">
        <f>SUM(#REF!)</f>
        <v>#REF!</v>
      </c>
      <c r="AP28" s="9" t="e">
        <f>SUM(#REF!)</f>
        <v>#REF!</v>
      </c>
      <c r="AQ28" s="9" t="e">
        <f>SUM(#REF!)</f>
        <v>#REF!</v>
      </c>
      <c r="AR28" s="9" t="e">
        <f>SUM(#REF!)</f>
        <v>#REF!</v>
      </c>
      <c r="AS28" s="75"/>
      <c r="AT28" s="75"/>
      <c r="AU28" s="9"/>
      <c r="AV28" s="9"/>
      <c r="AW28" s="9"/>
      <c r="AX28" s="75"/>
      <c r="AY28" s="75">
        <f>SUM(AY29:AY34)</f>
        <v>89000</v>
      </c>
      <c r="AZ28" s="75">
        <f t="shared" ref="AZ28:BF28" si="20">SUM(AZ29:AZ34)</f>
        <v>89000</v>
      </c>
      <c r="BA28" s="75">
        <f t="shared" si="20"/>
        <v>0</v>
      </c>
      <c r="BB28" s="75">
        <f t="shared" si="20"/>
        <v>0</v>
      </c>
      <c r="BC28" s="75">
        <f t="shared" si="20"/>
        <v>46404</v>
      </c>
      <c r="BD28" s="75">
        <f t="shared" si="20"/>
        <v>46404</v>
      </c>
      <c r="BE28" s="75">
        <f t="shared" si="20"/>
        <v>89000</v>
      </c>
      <c r="BF28" s="75">
        <f t="shared" si="20"/>
        <v>89000</v>
      </c>
      <c r="BG28" s="3"/>
      <c r="BH28" s="9">
        <f>SUM(BH29:BH34)</f>
        <v>151619</v>
      </c>
      <c r="BI28" s="9">
        <f t="shared" ref="BI28:DT28" si="21">SUM(BI29:BI34)</f>
        <v>0</v>
      </c>
      <c r="BJ28" s="9">
        <f t="shared" si="21"/>
        <v>0</v>
      </c>
      <c r="BK28" s="9">
        <f t="shared" si="21"/>
        <v>0</v>
      </c>
      <c r="BL28" s="9">
        <f t="shared" si="21"/>
        <v>0</v>
      </c>
      <c r="BM28" s="9">
        <f t="shared" si="21"/>
        <v>0</v>
      </c>
      <c r="BN28" s="9">
        <f t="shared" si="21"/>
        <v>0</v>
      </c>
      <c r="BO28" s="9">
        <f t="shared" si="21"/>
        <v>0</v>
      </c>
      <c r="BP28" s="9">
        <f t="shared" si="21"/>
        <v>0</v>
      </c>
      <c r="BQ28" s="9">
        <f t="shared" si="21"/>
        <v>0</v>
      </c>
      <c r="BR28" s="9">
        <f t="shared" si="21"/>
        <v>0</v>
      </c>
      <c r="BS28" s="9">
        <f t="shared" si="21"/>
        <v>0</v>
      </c>
      <c r="BT28" s="9">
        <f t="shared" si="21"/>
        <v>0</v>
      </c>
      <c r="BU28" s="9">
        <f t="shared" si="21"/>
        <v>0</v>
      </c>
      <c r="BV28" s="9">
        <f t="shared" si="21"/>
        <v>0</v>
      </c>
      <c r="BW28" s="9">
        <f t="shared" si="21"/>
        <v>0</v>
      </c>
      <c r="BX28" s="9">
        <f t="shared" si="21"/>
        <v>0</v>
      </c>
      <c r="BY28" s="9">
        <f t="shared" si="21"/>
        <v>0</v>
      </c>
      <c r="BZ28" s="9">
        <f t="shared" si="21"/>
        <v>0</v>
      </c>
      <c r="CA28" s="9">
        <f t="shared" si="21"/>
        <v>0</v>
      </c>
      <c r="CB28" s="9">
        <f t="shared" si="21"/>
        <v>0</v>
      </c>
      <c r="CC28" s="9">
        <f t="shared" si="21"/>
        <v>0</v>
      </c>
      <c r="CD28" s="9">
        <f t="shared" si="21"/>
        <v>0</v>
      </c>
      <c r="CE28" s="9">
        <f t="shared" si="21"/>
        <v>0</v>
      </c>
      <c r="CF28" s="9">
        <f t="shared" si="21"/>
        <v>0</v>
      </c>
      <c r="CG28" s="9">
        <f t="shared" si="21"/>
        <v>0</v>
      </c>
      <c r="CH28" s="9">
        <f t="shared" si="21"/>
        <v>0</v>
      </c>
      <c r="CI28" s="9">
        <f t="shared" si="21"/>
        <v>0</v>
      </c>
      <c r="CJ28" s="9">
        <f t="shared" si="21"/>
        <v>0</v>
      </c>
      <c r="CK28" s="9">
        <f t="shared" si="21"/>
        <v>0</v>
      </c>
      <c r="CL28" s="9">
        <f t="shared" si="21"/>
        <v>0</v>
      </c>
      <c r="CM28" s="9">
        <f t="shared" si="21"/>
        <v>0</v>
      </c>
      <c r="CN28" s="9">
        <f t="shared" si="21"/>
        <v>0</v>
      </c>
      <c r="CO28" s="9">
        <f t="shared" si="21"/>
        <v>0</v>
      </c>
      <c r="CP28" s="9">
        <f t="shared" si="21"/>
        <v>0</v>
      </c>
      <c r="CQ28" s="9">
        <f t="shared" si="21"/>
        <v>0</v>
      </c>
      <c r="CR28" s="9">
        <f t="shared" si="21"/>
        <v>0</v>
      </c>
      <c r="CS28" s="9">
        <f t="shared" si="21"/>
        <v>0</v>
      </c>
      <c r="CT28" s="9">
        <f t="shared" si="21"/>
        <v>0</v>
      </c>
      <c r="CU28" s="9">
        <f t="shared" si="21"/>
        <v>0</v>
      </c>
      <c r="CV28" s="9">
        <f t="shared" si="21"/>
        <v>0</v>
      </c>
      <c r="CW28" s="9">
        <f t="shared" si="21"/>
        <v>0</v>
      </c>
      <c r="CX28" s="9">
        <f t="shared" si="21"/>
        <v>0</v>
      </c>
      <c r="CY28" s="9">
        <f t="shared" si="21"/>
        <v>0</v>
      </c>
      <c r="CZ28" s="9">
        <f t="shared" si="21"/>
        <v>0</v>
      </c>
      <c r="DA28" s="9">
        <f t="shared" si="21"/>
        <v>0</v>
      </c>
      <c r="DB28" s="9">
        <f t="shared" si="21"/>
        <v>0</v>
      </c>
      <c r="DC28" s="9">
        <f t="shared" si="21"/>
        <v>0</v>
      </c>
      <c r="DD28" s="9">
        <f t="shared" si="21"/>
        <v>0</v>
      </c>
      <c r="DE28" s="9" t="e">
        <f t="shared" si="21"/>
        <v>#REF!</v>
      </c>
      <c r="DF28" s="9">
        <f t="shared" si="21"/>
        <v>0</v>
      </c>
      <c r="DG28" s="9">
        <f t="shared" si="21"/>
        <v>0</v>
      </c>
      <c r="DH28" s="9" t="e">
        <f t="shared" si="21"/>
        <v>#REF!</v>
      </c>
      <c r="DI28" s="9">
        <f t="shared" si="21"/>
        <v>0</v>
      </c>
      <c r="DJ28" s="9">
        <f t="shared" si="21"/>
        <v>0</v>
      </c>
      <c r="DK28" s="9">
        <f t="shared" si="21"/>
        <v>0</v>
      </c>
      <c r="DL28" s="9">
        <f t="shared" si="21"/>
        <v>11</v>
      </c>
      <c r="DM28" s="9">
        <f t="shared" si="21"/>
        <v>0</v>
      </c>
      <c r="DN28" s="9">
        <f t="shared" si="21"/>
        <v>0</v>
      </c>
      <c r="DO28" s="9">
        <f t="shared" si="21"/>
        <v>0</v>
      </c>
      <c r="DP28" s="9">
        <f t="shared" si="21"/>
        <v>0</v>
      </c>
      <c r="DQ28" s="9">
        <f t="shared" si="21"/>
        <v>0</v>
      </c>
      <c r="DR28" s="9">
        <f t="shared" si="21"/>
        <v>0</v>
      </c>
      <c r="DS28" s="9">
        <f t="shared" si="21"/>
        <v>0</v>
      </c>
      <c r="DT28" s="9">
        <f t="shared" si="21"/>
        <v>0</v>
      </c>
      <c r="DU28" s="9">
        <f t="shared" ref="DU28:FQ28" si="22">SUM(DU29:DU34)</f>
        <v>0</v>
      </c>
      <c r="DV28" s="9">
        <f t="shared" si="22"/>
        <v>0</v>
      </c>
      <c r="DW28" s="9">
        <f t="shared" si="22"/>
        <v>0</v>
      </c>
      <c r="DX28" s="9">
        <f t="shared" si="22"/>
        <v>0</v>
      </c>
      <c r="DY28" s="9">
        <f t="shared" si="22"/>
        <v>0</v>
      </c>
      <c r="DZ28" s="9">
        <f t="shared" si="22"/>
        <v>0</v>
      </c>
      <c r="EA28" s="9">
        <f t="shared" si="22"/>
        <v>0</v>
      </c>
      <c r="EB28" s="9">
        <f t="shared" si="22"/>
        <v>0</v>
      </c>
      <c r="EC28" s="9">
        <f t="shared" si="22"/>
        <v>0</v>
      </c>
      <c r="ED28" s="9">
        <f t="shared" si="22"/>
        <v>0</v>
      </c>
      <c r="EE28" s="9">
        <f t="shared" si="22"/>
        <v>0</v>
      </c>
      <c r="EF28" s="9">
        <f t="shared" si="22"/>
        <v>0</v>
      </c>
      <c r="EG28" s="9">
        <f t="shared" si="22"/>
        <v>0</v>
      </c>
      <c r="EH28" s="9">
        <f t="shared" si="22"/>
        <v>0</v>
      </c>
      <c r="EI28" s="9">
        <f t="shared" si="22"/>
        <v>0</v>
      </c>
      <c r="EJ28" s="9">
        <f t="shared" si="22"/>
        <v>0</v>
      </c>
      <c r="EK28" s="9">
        <f t="shared" si="22"/>
        <v>0</v>
      </c>
      <c r="EL28" s="9">
        <f t="shared" si="22"/>
        <v>0</v>
      </c>
      <c r="EM28" s="9">
        <f t="shared" si="22"/>
        <v>0</v>
      </c>
      <c r="EN28" s="9">
        <f t="shared" si="22"/>
        <v>0</v>
      </c>
      <c r="EO28" s="9">
        <f t="shared" si="22"/>
        <v>0</v>
      </c>
      <c r="EP28" s="9">
        <f t="shared" si="22"/>
        <v>0</v>
      </c>
      <c r="EQ28" s="9">
        <f t="shared" si="22"/>
        <v>0</v>
      </c>
      <c r="ER28" s="9">
        <f t="shared" si="22"/>
        <v>0</v>
      </c>
      <c r="ES28" s="9">
        <f t="shared" si="22"/>
        <v>0</v>
      </c>
      <c r="ET28" s="9">
        <f t="shared" si="22"/>
        <v>0</v>
      </c>
      <c r="EU28" s="9">
        <f t="shared" si="22"/>
        <v>0</v>
      </c>
      <c r="EV28" s="9">
        <f t="shared" si="22"/>
        <v>0</v>
      </c>
      <c r="EW28" s="9">
        <f t="shared" si="22"/>
        <v>0</v>
      </c>
      <c r="EX28" s="9">
        <f t="shared" si="22"/>
        <v>0</v>
      </c>
      <c r="EY28" s="9">
        <f t="shared" si="22"/>
        <v>0</v>
      </c>
      <c r="EZ28" s="9">
        <f t="shared" si="22"/>
        <v>0</v>
      </c>
      <c r="FA28" s="9">
        <f t="shared" si="22"/>
        <v>0</v>
      </c>
      <c r="FB28" s="9">
        <f t="shared" si="22"/>
        <v>0</v>
      </c>
      <c r="FC28" s="9">
        <f t="shared" si="22"/>
        <v>0</v>
      </c>
      <c r="FD28" s="9">
        <f t="shared" si="22"/>
        <v>0</v>
      </c>
      <c r="FE28" s="9">
        <f t="shared" si="22"/>
        <v>0</v>
      </c>
      <c r="FF28" s="9">
        <f t="shared" si="22"/>
        <v>0</v>
      </c>
      <c r="FG28" s="9">
        <f t="shared" si="22"/>
        <v>0</v>
      </c>
      <c r="FH28" s="9">
        <f t="shared" si="22"/>
        <v>0</v>
      </c>
      <c r="FI28" s="9">
        <f t="shared" si="22"/>
        <v>0</v>
      </c>
      <c r="FJ28" s="9">
        <f t="shared" si="22"/>
        <v>0</v>
      </c>
      <c r="FK28" s="9">
        <f t="shared" si="22"/>
        <v>0</v>
      </c>
      <c r="FL28" s="9">
        <f t="shared" si="22"/>
        <v>0</v>
      </c>
      <c r="FM28" s="9">
        <f t="shared" si="22"/>
        <v>0</v>
      </c>
      <c r="FN28" s="9">
        <f t="shared" si="22"/>
        <v>0</v>
      </c>
      <c r="FO28" s="9">
        <f t="shared" si="22"/>
        <v>0</v>
      </c>
      <c r="FP28" s="9">
        <f t="shared" si="22"/>
        <v>0</v>
      </c>
      <c r="FQ28" s="9">
        <f t="shared" si="22"/>
        <v>151619</v>
      </c>
      <c r="FR28" s="9"/>
      <c r="FS28" s="9"/>
      <c r="FT28" s="120"/>
      <c r="FU28" s="142"/>
      <c r="FV28" s="142"/>
      <c r="FW28" s="142"/>
      <c r="FX28" s="44">
        <f t="shared" si="19"/>
        <v>0</v>
      </c>
    </row>
    <row r="29" spans="1:180" ht="43.15" customHeight="1" x14ac:dyDescent="0.2">
      <c r="A29" s="1">
        <v>1</v>
      </c>
      <c r="B29" s="2" t="s">
        <v>52</v>
      </c>
      <c r="C29" s="3" t="s">
        <v>53</v>
      </c>
      <c r="D29" s="4" t="s">
        <v>46</v>
      </c>
      <c r="E29" s="16" t="s">
        <v>53</v>
      </c>
      <c r="F29" s="16" t="s">
        <v>53</v>
      </c>
      <c r="G29" s="4" t="s">
        <v>171</v>
      </c>
      <c r="H29" s="3">
        <v>7501096</v>
      </c>
      <c r="I29" s="3" t="s">
        <v>172</v>
      </c>
      <c r="J29" s="16" t="s">
        <v>46</v>
      </c>
      <c r="K29" s="3" t="s">
        <v>81</v>
      </c>
      <c r="L29" s="4" t="s">
        <v>127</v>
      </c>
      <c r="M29" s="3">
        <v>63770</v>
      </c>
      <c r="N29" s="3">
        <f t="shared" ref="N29:N41" si="23">M29</f>
        <v>63770</v>
      </c>
      <c r="O29" s="3"/>
      <c r="P29" s="3"/>
      <c r="Q29" s="3"/>
      <c r="R29" s="3"/>
      <c r="S29" s="3"/>
      <c r="T29" s="3"/>
      <c r="U29" s="3"/>
      <c r="V29" s="3"/>
      <c r="W29" s="3"/>
      <c r="X29" s="3"/>
      <c r="Y29" s="3"/>
      <c r="Z29" s="3"/>
      <c r="AA29" s="3"/>
      <c r="AB29" s="3"/>
      <c r="AC29" s="3"/>
      <c r="AD29" s="3"/>
      <c r="AE29" s="3"/>
      <c r="AF29" s="3"/>
      <c r="AG29" s="3">
        <v>10000</v>
      </c>
      <c r="AH29" s="3">
        <f>AG29</f>
        <v>10000</v>
      </c>
      <c r="AI29" s="3">
        <v>10000</v>
      </c>
      <c r="AJ29" s="3"/>
      <c r="AK29" s="3"/>
      <c r="AL29" s="3">
        <f>AK29</f>
        <v>0</v>
      </c>
      <c r="AM29" s="3"/>
      <c r="AN29" s="180"/>
      <c r="AO29" s="3"/>
      <c r="AP29" s="3">
        <f>AO29</f>
        <v>0</v>
      </c>
      <c r="AQ29" s="3">
        <f>AK29</f>
        <v>0</v>
      </c>
      <c r="AR29" s="3">
        <f>AQ29</f>
        <v>0</v>
      </c>
      <c r="AS29" s="60">
        <f>26000+20000+3000</f>
        <v>49000</v>
      </c>
      <c r="AT29" s="60"/>
      <c r="AU29" s="3">
        <v>63770</v>
      </c>
      <c r="AV29" s="7"/>
      <c r="AW29" s="7"/>
      <c r="AX29" s="59" t="e">
        <f>#REF!+#REF!+3000</f>
        <v>#REF!</v>
      </c>
      <c r="AY29" s="59">
        <v>20000</v>
      </c>
      <c r="AZ29" s="60">
        <f t="shared" ref="AZ29:AZ65" si="24">AY29</f>
        <v>20000</v>
      </c>
      <c r="BA29" s="59"/>
      <c r="BB29" s="60"/>
      <c r="BC29" s="59">
        <v>12534</v>
      </c>
      <c r="BD29" s="60">
        <f t="shared" ref="BD29:BD34" si="25">BC29</f>
        <v>12534</v>
      </c>
      <c r="BE29" s="59">
        <f t="shared" ref="BE29:BE65" si="26">AZ29</f>
        <v>20000</v>
      </c>
      <c r="BF29" s="60">
        <f t="shared" ref="BF29:BF65" si="27">BE29</f>
        <v>20000</v>
      </c>
      <c r="BG29" s="3">
        <f>[1]Sheet1!$BS$34</f>
        <v>49200</v>
      </c>
      <c r="BH29" s="3">
        <f>AU29-BG29-3000</f>
        <v>11570</v>
      </c>
      <c r="BI29" s="3"/>
      <c r="BJ29" s="3"/>
      <c r="BK29" s="3"/>
      <c r="BL29" s="3"/>
      <c r="BM29" s="3"/>
      <c r="BN29" s="3"/>
      <c r="BO29" s="129"/>
      <c r="BP29" s="3"/>
      <c r="BQ29" s="3"/>
      <c r="BR29" s="3"/>
      <c r="BS29" s="3"/>
      <c r="BT29" s="3"/>
      <c r="BU29" s="3"/>
      <c r="BV29" s="3"/>
      <c r="BW29" s="3"/>
      <c r="BX29" s="3"/>
      <c r="BY29" s="3"/>
      <c r="BZ29" s="3"/>
      <c r="CA29" s="3"/>
      <c r="CB29" s="3"/>
      <c r="CC29" s="3"/>
      <c r="CD29" s="3"/>
      <c r="CE29" s="3"/>
      <c r="CF29" s="3"/>
      <c r="CG29" s="3"/>
      <c r="CH29" s="184"/>
      <c r="CI29" s="184"/>
      <c r="CJ29" s="184"/>
      <c r="CK29" s="184"/>
      <c r="CL29" s="184"/>
      <c r="CM29" s="3"/>
      <c r="CN29" s="184"/>
      <c r="CO29" s="184"/>
      <c r="CP29" s="184"/>
      <c r="CQ29" s="184"/>
      <c r="CR29" s="184"/>
      <c r="CS29" s="184"/>
      <c r="CT29" s="184"/>
      <c r="CU29" s="184"/>
      <c r="CV29" s="184"/>
      <c r="CW29" s="184"/>
      <c r="CX29" s="184"/>
      <c r="CY29" s="184"/>
      <c r="CZ29" s="184"/>
      <c r="DA29" s="184"/>
      <c r="DB29" s="184"/>
      <c r="DC29" s="184"/>
      <c r="DD29" s="184"/>
      <c r="DE29" s="130" t="e">
        <f t="shared" ref="DE29:DE34" si="28">M29-AX29-AY29</f>
        <v>#REF!</v>
      </c>
      <c r="DF29" s="130"/>
      <c r="DG29" s="184"/>
      <c r="DH29" s="131" t="e">
        <f t="shared" ref="DH29:DH34" si="29">AU29-AX29-AY29</f>
        <v>#REF!</v>
      </c>
      <c r="DI29" s="184"/>
      <c r="DJ29" s="184"/>
      <c r="DK29" s="184"/>
      <c r="DL29" s="184">
        <v>5</v>
      </c>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3">
        <f t="shared" si="6"/>
        <v>11570</v>
      </c>
      <c r="FR29" s="3"/>
      <c r="FS29" s="3"/>
      <c r="FT29" s="108"/>
      <c r="FU29" s="147">
        <f>AU29-BG29</f>
        <v>14570</v>
      </c>
      <c r="FV29" s="140"/>
      <c r="FW29" s="140"/>
      <c r="FX29" s="44">
        <f t="shared" si="19"/>
        <v>14770</v>
      </c>
    </row>
    <row r="30" spans="1:180" ht="31.15" customHeight="1" x14ac:dyDescent="0.2">
      <c r="A30" s="1">
        <v>2</v>
      </c>
      <c r="B30" s="2" t="s">
        <v>49</v>
      </c>
      <c r="C30" s="3" t="s">
        <v>50</v>
      </c>
      <c r="D30" s="4" t="s">
        <v>51</v>
      </c>
      <c r="E30" s="16" t="s">
        <v>50</v>
      </c>
      <c r="F30" s="16" t="s">
        <v>50</v>
      </c>
      <c r="G30" s="4" t="s">
        <v>173</v>
      </c>
      <c r="H30" s="3">
        <v>7521939</v>
      </c>
      <c r="I30" s="3" t="s">
        <v>172</v>
      </c>
      <c r="J30" s="16" t="s">
        <v>51</v>
      </c>
      <c r="K30" s="3" t="s">
        <v>81</v>
      </c>
      <c r="L30" s="4" t="s">
        <v>126</v>
      </c>
      <c r="M30" s="3">
        <v>66955</v>
      </c>
      <c r="N30" s="3">
        <f t="shared" si="23"/>
        <v>66955</v>
      </c>
      <c r="O30" s="3"/>
      <c r="P30" s="3"/>
      <c r="Q30" s="3"/>
      <c r="R30" s="3"/>
      <c r="S30" s="3"/>
      <c r="T30" s="3"/>
      <c r="U30" s="3"/>
      <c r="V30" s="3"/>
      <c r="W30" s="3"/>
      <c r="X30" s="3"/>
      <c r="Y30" s="3"/>
      <c r="Z30" s="3"/>
      <c r="AA30" s="3"/>
      <c r="AB30" s="3"/>
      <c r="AC30" s="3"/>
      <c r="AD30" s="3"/>
      <c r="AE30" s="3"/>
      <c r="AF30" s="3"/>
      <c r="AG30" s="3">
        <v>10000</v>
      </c>
      <c r="AH30" s="3">
        <v>10000</v>
      </c>
      <c r="AI30" s="3">
        <v>10000</v>
      </c>
      <c r="AJ30" s="3"/>
      <c r="AK30" s="3"/>
      <c r="AL30" s="3">
        <f t="shared" ref="AL30:AL47" si="30">AK30</f>
        <v>0</v>
      </c>
      <c r="AM30" s="3"/>
      <c r="AN30" s="180"/>
      <c r="AO30" s="3"/>
      <c r="AP30" s="3">
        <f t="shared" ref="AP30:AP47" si="31">AO30</f>
        <v>0</v>
      </c>
      <c r="AQ30" s="3">
        <f t="shared" ref="AQ30:AQ47" si="32">AK30</f>
        <v>0</v>
      </c>
      <c r="AR30" s="3">
        <f t="shared" ref="AR30:AR47" si="33">AQ30</f>
        <v>0</v>
      </c>
      <c r="AS30" s="60">
        <f>26000+2700+14000</f>
        <v>42700</v>
      </c>
      <c r="AT30" s="60"/>
      <c r="AU30" s="3">
        <v>66955</v>
      </c>
      <c r="AV30" s="7"/>
      <c r="AW30" s="7"/>
      <c r="AX30" s="59" t="e">
        <f>#REF!+#REF!+2700</f>
        <v>#REF!</v>
      </c>
      <c r="AY30" s="59">
        <v>14000</v>
      </c>
      <c r="AZ30" s="60">
        <f t="shared" si="24"/>
        <v>14000</v>
      </c>
      <c r="BA30" s="59"/>
      <c r="BB30" s="60"/>
      <c r="BC30" s="59">
        <v>4893</v>
      </c>
      <c r="BD30" s="60">
        <f t="shared" si="25"/>
        <v>4893</v>
      </c>
      <c r="BE30" s="59">
        <f t="shared" si="26"/>
        <v>14000</v>
      </c>
      <c r="BF30" s="60">
        <f t="shared" si="27"/>
        <v>14000</v>
      </c>
      <c r="BG30" s="3">
        <f>28900+15500</f>
        <v>44400</v>
      </c>
      <c r="BH30" s="3">
        <f>AU30-BG30</f>
        <v>22555</v>
      </c>
      <c r="BI30" s="3"/>
      <c r="BJ30" s="3"/>
      <c r="BK30" s="3"/>
      <c r="BL30" s="3"/>
      <c r="BM30" s="3"/>
      <c r="BN30" s="3"/>
      <c r="BO30" s="129"/>
      <c r="BP30" s="3"/>
      <c r="BQ30" s="3"/>
      <c r="BR30" s="3"/>
      <c r="BS30" s="3"/>
      <c r="BT30" s="3"/>
      <c r="BU30" s="3"/>
      <c r="BV30" s="3"/>
      <c r="BW30" s="3"/>
      <c r="BX30" s="3"/>
      <c r="BY30" s="3"/>
      <c r="BZ30" s="3"/>
      <c r="CA30" s="3"/>
      <c r="CB30" s="3"/>
      <c r="CC30" s="3"/>
      <c r="CD30" s="3"/>
      <c r="CE30" s="3"/>
      <c r="CF30" s="3"/>
      <c r="CG30" s="3"/>
      <c r="CH30" s="184"/>
      <c r="CI30" s="184"/>
      <c r="CJ30" s="184"/>
      <c r="CK30" s="184"/>
      <c r="CL30" s="184"/>
      <c r="CM30" s="3"/>
      <c r="CN30" s="184"/>
      <c r="CO30" s="184"/>
      <c r="CP30" s="184"/>
      <c r="CQ30" s="184"/>
      <c r="CR30" s="184"/>
      <c r="CS30" s="184"/>
      <c r="CT30" s="184"/>
      <c r="CU30" s="184"/>
      <c r="CV30" s="184"/>
      <c r="CW30" s="184"/>
      <c r="CX30" s="184"/>
      <c r="CY30" s="184"/>
      <c r="CZ30" s="184"/>
      <c r="DA30" s="184"/>
      <c r="DB30" s="184"/>
      <c r="DC30" s="184"/>
      <c r="DD30" s="184"/>
      <c r="DE30" s="130" t="e">
        <f t="shared" si="28"/>
        <v>#REF!</v>
      </c>
      <c r="DF30" s="130"/>
      <c r="DG30" s="184"/>
      <c r="DH30" s="131" t="e">
        <f t="shared" si="29"/>
        <v>#REF!</v>
      </c>
      <c r="DI30" s="184"/>
      <c r="DJ30" s="184"/>
      <c r="DK30" s="184"/>
      <c r="DL30" s="184">
        <v>4</v>
      </c>
      <c r="DM30" s="184"/>
      <c r="DN30" s="184"/>
      <c r="DO30" s="184"/>
      <c r="DP30" s="184"/>
      <c r="DQ30" s="184"/>
      <c r="DR30" s="184"/>
      <c r="DS30" s="184"/>
      <c r="DT30" s="184"/>
      <c r="DU30" s="184"/>
      <c r="DV30" s="184"/>
      <c r="DW30" s="184"/>
      <c r="DX30" s="184"/>
      <c r="DY30" s="184"/>
      <c r="DZ30" s="184"/>
      <c r="EA30" s="184"/>
      <c r="EB30" s="184"/>
      <c r="EC30" s="184"/>
      <c r="ED30" s="184"/>
      <c r="EE30" s="184"/>
      <c r="EF30" s="184"/>
      <c r="EG30" s="184"/>
      <c r="EH30" s="184"/>
      <c r="EI30" s="184"/>
      <c r="EJ30" s="184"/>
      <c r="EK30" s="184"/>
      <c r="EL30" s="184"/>
      <c r="EM30" s="184"/>
      <c r="EN30" s="184"/>
      <c r="EO30" s="184"/>
      <c r="EP30" s="184"/>
      <c r="EQ30" s="184"/>
      <c r="ER30" s="184"/>
      <c r="ES30" s="184"/>
      <c r="ET30" s="184"/>
      <c r="EU30" s="184"/>
      <c r="EV30" s="184"/>
      <c r="EW30" s="184"/>
      <c r="EX30" s="184"/>
      <c r="EY30" s="184"/>
      <c r="EZ30" s="184"/>
      <c r="FA30" s="184"/>
      <c r="FB30" s="184"/>
      <c r="FC30" s="184"/>
      <c r="FD30" s="184"/>
      <c r="FE30" s="184"/>
      <c r="FF30" s="184"/>
      <c r="FG30" s="184"/>
      <c r="FH30" s="184"/>
      <c r="FI30" s="184"/>
      <c r="FJ30" s="184"/>
      <c r="FK30" s="184"/>
      <c r="FL30" s="184"/>
      <c r="FM30" s="184"/>
      <c r="FN30" s="184"/>
      <c r="FO30" s="184"/>
      <c r="FP30" s="184"/>
      <c r="FQ30" s="3">
        <f t="shared" si="6"/>
        <v>22555</v>
      </c>
      <c r="FR30" s="3"/>
      <c r="FS30" s="3"/>
      <c r="FT30" s="108"/>
      <c r="FU30" s="140">
        <f>28900+15500</f>
        <v>44400</v>
      </c>
      <c r="FV30" s="147">
        <f>AU30-FU30</f>
        <v>22555</v>
      </c>
      <c r="FW30" s="147">
        <f>BH30-1500</f>
        <v>21055</v>
      </c>
      <c r="FX30" s="44">
        <f>AU30-AS30</f>
        <v>24255</v>
      </c>
    </row>
    <row r="31" spans="1:180" ht="36.6" customHeight="1" x14ac:dyDescent="0.2">
      <c r="A31" s="1">
        <v>3</v>
      </c>
      <c r="B31" s="2" t="s">
        <v>54</v>
      </c>
      <c r="C31" s="3" t="s">
        <v>55</v>
      </c>
      <c r="D31" s="4" t="s">
        <v>46</v>
      </c>
      <c r="E31" s="16" t="s">
        <v>55</v>
      </c>
      <c r="F31" s="16" t="s">
        <v>55</v>
      </c>
      <c r="G31" s="4" t="s">
        <v>174</v>
      </c>
      <c r="H31" s="3">
        <v>7210952</v>
      </c>
      <c r="I31" s="3" t="s">
        <v>172</v>
      </c>
      <c r="J31" s="16" t="s">
        <v>46</v>
      </c>
      <c r="K31" s="3" t="s">
        <v>81</v>
      </c>
      <c r="L31" s="4" t="s">
        <v>125</v>
      </c>
      <c r="M31" s="3">
        <v>68292</v>
      </c>
      <c r="N31" s="3">
        <f t="shared" si="23"/>
        <v>68292</v>
      </c>
      <c r="O31" s="3"/>
      <c r="P31" s="3"/>
      <c r="Q31" s="3"/>
      <c r="R31" s="3"/>
      <c r="S31" s="3"/>
      <c r="T31" s="3"/>
      <c r="U31" s="3"/>
      <c r="V31" s="3"/>
      <c r="W31" s="3"/>
      <c r="X31" s="3"/>
      <c r="Y31" s="3"/>
      <c r="Z31" s="3"/>
      <c r="AA31" s="3"/>
      <c r="AB31" s="3"/>
      <c r="AC31" s="3"/>
      <c r="AD31" s="3"/>
      <c r="AE31" s="3"/>
      <c r="AF31" s="3"/>
      <c r="AG31" s="3">
        <v>10000</v>
      </c>
      <c r="AH31" s="3">
        <v>10000</v>
      </c>
      <c r="AI31" s="3">
        <v>10000</v>
      </c>
      <c r="AJ31" s="3"/>
      <c r="AK31" s="3"/>
      <c r="AL31" s="3">
        <f t="shared" si="30"/>
        <v>0</v>
      </c>
      <c r="AM31" s="3"/>
      <c r="AN31" s="180"/>
      <c r="AO31" s="3"/>
      <c r="AP31" s="3">
        <f t="shared" si="31"/>
        <v>0</v>
      </c>
      <c r="AQ31" s="3">
        <f t="shared" si="32"/>
        <v>0</v>
      </c>
      <c r="AR31" s="3">
        <f t="shared" si="33"/>
        <v>0</v>
      </c>
      <c r="AS31" s="60">
        <f>26000+14000</f>
        <v>40000</v>
      </c>
      <c r="AT31" s="60"/>
      <c r="AU31" s="3">
        <v>68292</v>
      </c>
      <c r="AV31" s="7"/>
      <c r="AW31" s="7"/>
      <c r="AX31" s="59" t="e">
        <f>#REF!+#REF!</f>
        <v>#REF!</v>
      </c>
      <c r="AY31" s="59">
        <v>14000</v>
      </c>
      <c r="AZ31" s="60">
        <f t="shared" si="24"/>
        <v>14000</v>
      </c>
      <c r="BA31" s="59"/>
      <c r="BB31" s="60"/>
      <c r="BC31" s="59">
        <v>8571</v>
      </c>
      <c r="BD31" s="60">
        <f t="shared" si="25"/>
        <v>8571</v>
      </c>
      <c r="BE31" s="59">
        <f t="shared" si="26"/>
        <v>14000</v>
      </c>
      <c r="BF31" s="60">
        <f t="shared" si="27"/>
        <v>14000</v>
      </c>
      <c r="BG31" s="3">
        <f>26332+16000</f>
        <v>42332</v>
      </c>
      <c r="BH31" s="3">
        <f>AU31-BG31</f>
        <v>25960</v>
      </c>
      <c r="BI31" s="3"/>
      <c r="BJ31" s="3"/>
      <c r="BK31" s="3"/>
      <c r="BL31" s="3"/>
      <c r="BM31" s="3"/>
      <c r="BN31" s="3"/>
      <c r="BO31" s="129"/>
      <c r="BP31" s="3"/>
      <c r="BQ31" s="3"/>
      <c r="BR31" s="3"/>
      <c r="BS31" s="3"/>
      <c r="BT31" s="3"/>
      <c r="BU31" s="3"/>
      <c r="BV31" s="3"/>
      <c r="BW31" s="3"/>
      <c r="BX31" s="3"/>
      <c r="BY31" s="3"/>
      <c r="BZ31" s="3"/>
      <c r="CA31" s="3"/>
      <c r="CB31" s="3"/>
      <c r="CC31" s="3"/>
      <c r="CD31" s="3"/>
      <c r="CE31" s="3"/>
      <c r="CF31" s="3"/>
      <c r="CG31" s="3"/>
      <c r="CH31" s="184"/>
      <c r="CI31" s="184"/>
      <c r="CJ31" s="184"/>
      <c r="CK31" s="184"/>
      <c r="CL31" s="184"/>
      <c r="CM31" s="3"/>
      <c r="CN31" s="184"/>
      <c r="CO31" s="184"/>
      <c r="CP31" s="184"/>
      <c r="CQ31" s="184"/>
      <c r="CR31" s="184"/>
      <c r="CS31" s="184"/>
      <c r="CT31" s="184"/>
      <c r="CU31" s="184"/>
      <c r="CV31" s="184"/>
      <c r="CW31" s="184"/>
      <c r="CX31" s="184"/>
      <c r="CY31" s="184"/>
      <c r="CZ31" s="184"/>
      <c r="DA31" s="184"/>
      <c r="DB31" s="184"/>
      <c r="DC31" s="184"/>
      <c r="DD31" s="184"/>
      <c r="DE31" s="130" t="e">
        <f t="shared" si="28"/>
        <v>#REF!</v>
      </c>
      <c r="DF31" s="130"/>
      <c r="DG31" s="184"/>
      <c r="DH31" s="131" t="e">
        <f t="shared" si="29"/>
        <v>#REF!</v>
      </c>
      <c r="DI31" s="184"/>
      <c r="DJ31" s="184"/>
      <c r="DK31" s="184"/>
      <c r="DL31" s="184">
        <v>1</v>
      </c>
      <c r="DM31" s="184"/>
      <c r="DN31" s="184"/>
      <c r="DO31" s="184"/>
      <c r="DP31" s="184"/>
      <c r="DQ31" s="184"/>
      <c r="DR31" s="184"/>
      <c r="DS31" s="184"/>
      <c r="DT31" s="184"/>
      <c r="DU31" s="184"/>
      <c r="DV31" s="184"/>
      <c r="DW31" s="184"/>
      <c r="DX31" s="184"/>
      <c r="DY31" s="184"/>
      <c r="DZ31" s="184"/>
      <c r="EA31" s="184"/>
      <c r="EB31" s="184"/>
      <c r="EC31" s="184"/>
      <c r="ED31" s="184"/>
      <c r="EE31" s="184"/>
      <c r="EF31" s="184"/>
      <c r="EG31" s="184"/>
      <c r="EH31" s="184"/>
      <c r="EI31" s="184"/>
      <c r="EJ31" s="184"/>
      <c r="EK31" s="184"/>
      <c r="EL31" s="184"/>
      <c r="EM31" s="184"/>
      <c r="EN31" s="184"/>
      <c r="EO31" s="184"/>
      <c r="EP31" s="184"/>
      <c r="EQ31" s="184"/>
      <c r="ER31" s="184"/>
      <c r="ES31" s="184"/>
      <c r="ET31" s="184"/>
      <c r="EU31" s="184"/>
      <c r="EV31" s="184"/>
      <c r="EW31" s="184"/>
      <c r="EX31" s="184"/>
      <c r="EY31" s="184"/>
      <c r="EZ31" s="184"/>
      <c r="FA31" s="184"/>
      <c r="FB31" s="184"/>
      <c r="FC31" s="184"/>
      <c r="FD31" s="184"/>
      <c r="FE31" s="184"/>
      <c r="FF31" s="184"/>
      <c r="FG31" s="184"/>
      <c r="FH31" s="184"/>
      <c r="FI31" s="184"/>
      <c r="FJ31" s="184"/>
      <c r="FK31" s="184"/>
      <c r="FL31" s="184"/>
      <c r="FM31" s="184"/>
      <c r="FN31" s="184"/>
      <c r="FO31" s="184"/>
      <c r="FP31" s="184"/>
      <c r="FQ31" s="3">
        <f t="shared" si="6"/>
        <v>25960</v>
      </c>
      <c r="FR31" s="3"/>
      <c r="FS31" s="3"/>
      <c r="FT31" s="108"/>
      <c r="FU31" s="140">
        <f>26332+16000</f>
        <v>42332</v>
      </c>
      <c r="FV31" s="147"/>
      <c r="FW31" s="140"/>
      <c r="FX31" s="44">
        <f t="shared" si="19"/>
        <v>28292</v>
      </c>
    </row>
    <row r="32" spans="1:180" ht="40.15" customHeight="1" x14ac:dyDescent="0.2">
      <c r="A32" s="1">
        <v>4</v>
      </c>
      <c r="B32" s="2" t="s">
        <v>56</v>
      </c>
      <c r="C32" s="3" t="s">
        <v>57</v>
      </c>
      <c r="D32" s="4" t="s">
        <v>58</v>
      </c>
      <c r="E32" s="16" t="s">
        <v>57</v>
      </c>
      <c r="F32" s="16" t="s">
        <v>57</v>
      </c>
      <c r="G32" s="4" t="s">
        <v>175</v>
      </c>
      <c r="H32" s="3">
        <v>7216064</v>
      </c>
      <c r="I32" s="3" t="s">
        <v>172</v>
      </c>
      <c r="J32" s="16" t="s">
        <v>58</v>
      </c>
      <c r="K32" s="3" t="s">
        <v>81</v>
      </c>
      <c r="L32" s="4" t="s">
        <v>124</v>
      </c>
      <c r="M32" s="3">
        <v>72000</v>
      </c>
      <c r="N32" s="3">
        <f t="shared" si="23"/>
        <v>72000</v>
      </c>
      <c r="O32" s="3"/>
      <c r="P32" s="3"/>
      <c r="Q32" s="3"/>
      <c r="R32" s="3"/>
      <c r="S32" s="3"/>
      <c r="T32" s="3"/>
      <c r="U32" s="3"/>
      <c r="V32" s="3"/>
      <c r="W32" s="3"/>
      <c r="X32" s="3"/>
      <c r="Y32" s="3"/>
      <c r="Z32" s="3"/>
      <c r="AA32" s="3"/>
      <c r="AB32" s="3"/>
      <c r="AC32" s="3"/>
      <c r="AD32" s="3"/>
      <c r="AE32" s="3"/>
      <c r="AF32" s="3"/>
      <c r="AG32" s="3">
        <v>10000</v>
      </c>
      <c r="AH32" s="3">
        <v>10000</v>
      </c>
      <c r="AI32" s="3">
        <v>10000</v>
      </c>
      <c r="AJ32" s="3"/>
      <c r="AK32" s="3"/>
      <c r="AL32" s="3">
        <f t="shared" si="30"/>
        <v>0</v>
      </c>
      <c r="AM32" s="3"/>
      <c r="AN32" s="180"/>
      <c r="AO32" s="3"/>
      <c r="AP32" s="3">
        <f t="shared" si="31"/>
        <v>0</v>
      </c>
      <c r="AQ32" s="3">
        <f t="shared" si="32"/>
        <v>0</v>
      </c>
      <c r="AR32" s="3">
        <f t="shared" si="33"/>
        <v>0</v>
      </c>
      <c r="AS32" s="60">
        <f>26000+14000</f>
        <v>40000</v>
      </c>
      <c r="AT32" s="60"/>
      <c r="AU32" s="3">
        <v>72000</v>
      </c>
      <c r="AV32" s="7"/>
      <c r="AW32" s="7"/>
      <c r="AX32" s="59" t="e">
        <f>#REF!+#REF!</f>
        <v>#REF!</v>
      </c>
      <c r="AY32" s="59">
        <v>14000</v>
      </c>
      <c r="AZ32" s="60">
        <f t="shared" si="24"/>
        <v>14000</v>
      </c>
      <c r="BA32" s="59"/>
      <c r="BB32" s="60"/>
      <c r="BC32" s="59">
        <v>10717</v>
      </c>
      <c r="BD32" s="60">
        <f t="shared" si="25"/>
        <v>10717</v>
      </c>
      <c r="BE32" s="59">
        <f t="shared" si="26"/>
        <v>14000</v>
      </c>
      <c r="BF32" s="60">
        <f t="shared" si="27"/>
        <v>14000</v>
      </c>
      <c r="BG32" s="3">
        <f>26700+16000</f>
        <v>42700</v>
      </c>
      <c r="BH32" s="3">
        <f>AU32-BG32</f>
        <v>29300</v>
      </c>
      <c r="BI32" s="3"/>
      <c r="BJ32" s="3"/>
      <c r="BK32" s="3"/>
      <c r="BL32" s="3"/>
      <c r="BM32" s="3"/>
      <c r="BN32" s="3"/>
      <c r="BO32" s="129"/>
      <c r="BP32" s="3"/>
      <c r="BQ32" s="3"/>
      <c r="BR32" s="3"/>
      <c r="BS32" s="3"/>
      <c r="BT32" s="3"/>
      <c r="BU32" s="3"/>
      <c r="BV32" s="3"/>
      <c r="BW32" s="3"/>
      <c r="BX32" s="3"/>
      <c r="BY32" s="3"/>
      <c r="BZ32" s="3"/>
      <c r="CA32" s="3"/>
      <c r="CB32" s="3"/>
      <c r="CC32" s="3"/>
      <c r="CD32" s="3"/>
      <c r="CE32" s="3"/>
      <c r="CF32" s="3"/>
      <c r="CG32" s="3"/>
      <c r="CH32" s="184"/>
      <c r="CI32" s="184"/>
      <c r="CJ32" s="184"/>
      <c r="CK32" s="184"/>
      <c r="CL32" s="184"/>
      <c r="CM32" s="3"/>
      <c r="CN32" s="184"/>
      <c r="CO32" s="184"/>
      <c r="CP32" s="184"/>
      <c r="CQ32" s="184"/>
      <c r="CR32" s="184"/>
      <c r="CS32" s="184"/>
      <c r="CT32" s="184"/>
      <c r="CU32" s="184"/>
      <c r="CV32" s="184"/>
      <c r="CW32" s="184"/>
      <c r="CX32" s="184"/>
      <c r="CY32" s="184"/>
      <c r="CZ32" s="184"/>
      <c r="DA32" s="184"/>
      <c r="DB32" s="184"/>
      <c r="DC32" s="184"/>
      <c r="DD32" s="184"/>
      <c r="DE32" s="130" t="e">
        <f t="shared" si="28"/>
        <v>#REF!</v>
      </c>
      <c r="DF32" s="130"/>
      <c r="DG32" s="184"/>
      <c r="DH32" s="131" t="e">
        <f t="shared" si="29"/>
        <v>#REF!</v>
      </c>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4"/>
      <c r="FA32" s="184"/>
      <c r="FB32" s="184"/>
      <c r="FC32" s="184"/>
      <c r="FD32" s="184"/>
      <c r="FE32" s="184"/>
      <c r="FF32" s="184"/>
      <c r="FG32" s="184"/>
      <c r="FH32" s="184"/>
      <c r="FI32" s="184"/>
      <c r="FJ32" s="184"/>
      <c r="FK32" s="184"/>
      <c r="FL32" s="184"/>
      <c r="FM32" s="184"/>
      <c r="FN32" s="184"/>
      <c r="FO32" s="184"/>
      <c r="FP32" s="184"/>
      <c r="FQ32" s="3">
        <f t="shared" si="6"/>
        <v>29300</v>
      </c>
      <c r="FR32" s="3"/>
      <c r="FS32" s="3"/>
      <c r="FT32" s="108"/>
      <c r="FU32" s="140">
        <f>26200+16000</f>
        <v>42200</v>
      </c>
      <c r="FV32" s="140">
        <f>31800-2000</f>
        <v>29800</v>
      </c>
      <c r="FW32" s="140">
        <v>31500</v>
      </c>
      <c r="FX32" s="44">
        <f t="shared" si="19"/>
        <v>32000</v>
      </c>
    </row>
    <row r="33" spans="1:180" ht="35.450000000000003" customHeight="1" x14ac:dyDescent="0.2">
      <c r="A33" s="1">
        <v>5</v>
      </c>
      <c r="B33" s="2" t="s">
        <v>61</v>
      </c>
      <c r="C33" s="3" t="s">
        <v>62</v>
      </c>
      <c r="D33" s="4" t="s">
        <v>63</v>
      </c>
      <c r="E33" s="16" t="s">
        <v>62</v>
      </c>
      <c r="F33" s="16" t="s">
        <v>62</v>
      </c>
      <c r="G33" s="4" t="s">
        <v>176</v>
      </c>
      <c r="H33" s="3">
        <v>7518690</v>
      </c>
      <c r="I33" s="3" t="s">
        <v>172</v>
      </c>
      <c r="J33" s="16" t="s">
        <v>63</v>
      </c>
      <c r="K33" s="3" t="s">
        <v>81</v>
      </c>
      <c r="L33" s="4" t="s">
        <v>123</v>
      </c>
      <c r="M33" s="3">
        <v>71051</v>
      </c>
      <c r="N33" s="3">
        <f t="shared" si="23"/>
        <v>71051</v>
      </c>
      <c r="O33" s="3"/>
      <c r="P33" s="3"/>
      <c r="Q33" s="3"/>
      <c r="R33" s="3"/>
      <c r="S33" s="3"/>
      <c r="T33" s="3"/>
      <c r="U33" s="3"/>
      <c r="V33" s="3"/>
      <c r="W33" s="3"/>
      <c r="X33" s="3"/>
      <c r="Y33" s="3"/>
      <c r="Z33" s="3"/>
      <c r="AA33" s="3"/>
      <c r="AB33" s="3"/>
      <c r="AC33" s="3"/>
      <c r="AD33" s="3"/>
      <c r="AE33" s="3"/>
      <c r="AF33" s="3"/>
      <c r="AG33" s="3">
        <v>10000</v>
      </c>
      <c r="AH33" s="3">
        <v>10000</v>
      </c>
      <c r="AI33" s="3">
        <v>10000</v>
      </c>
      <c r="AJ33" s="3"/>
      <c r="AK33" s="3"/>
      <c r="AL33" s="3">
        <f t="shared" si="30"/>
        <v>0</v>
      </c>
      <c r="AM33" s="3"/>
      <c r="AN33" s="180"/>
      <c r="AO33" s="3"/>
      <c r="AP33" s="3">
        <f t="shared" si="31"/>
        <v>0</v>
      </c>
      <c r="AQ33" s="3">
        <f t="shared" si="32"/>
        <v>0</v>
      </c>
      <c r="AR33" s="3">
        <f t="shared" si="33"/>
        <v>0</v>
      </c>
      <c r="AS33" s="60">
        <f>26000+14000</f>
        <v>40000</v>
      </c>
      <c r="AT33" s="60"/>
      <c r="AU33" s="3">
        <v>71051</v>
      </c>
      <c r="AV33" s="7"/>
      <c r="AW33" s="7"/>
      <c r="AX33" s="59" t="e">
        <f>#REF!+#REF!</f>
        <v>#REF!</v>
      </c>
      <c r="AY33" s="59">
        <v>14000</v>
      </c>
      <c r="AZ33" s="60">
        <f t="shared" si="24"/>
        <v>14000</v>
      </c>
      <c r="BA33" s="59"/>
      <c r="BB33" s="60"/>
      <c r="BC33" s="59">
        <v>6535</v>
      </c>
      <c r="BD33" s="60">
        <f t="shared" si="25"/>
        <v>6535</v>
      </c>
      <c r="BE33" s="59">
        <f t="shared" si="26"/>
        <v>14000</v>
      </c>
      <c r="BF33" s="60">
        <f t="shared" si="27"/>
        <v>14000</v>
      </c>
      <c r="BG33" s="3">
        <f>[1]Sheet1!$BS$38</f>
        <v>40200</v>
      </c>
      <c r="BH33" s="3">
        <f t="shared" ref="BH33" si="34">AU33-BG33</f>
        <v>30851</v>
      </c>
      <c r="BI33" s="3"/>
      <c r="BJ33" s="3"/>
      <c r="BK33" s="3"/>
      <c r="BL33" s="3"/>
      <c r="BM33" s="3"/>
      <c r="BN33" s="3"/>
      <c r="BO33" s="129"/>
      <c r="BP33" s="3"/>
      <c r="BQ33" s="3"/>
      <c r="BR33" s="3"/>
      <c r="BS33" s="3"/>
      <c r="BT33" s="3"/>
      <c r="BU33" s="3"/>
      <c r="BV33" s="3"/>
      <c r="BW33" s="3"/>
      <c r="BX33" s="3"/>
      <c r="BY33" s="3"/>
      <c r="BZ33" s="3"/>
      <c r="CA33" s="3"/>
      <c r="CB33" s="3"/>
      <c r="CC33" s="3"/>
      <c r="CD33" s="3"/>
      <c r="CE33" s="3"/>
      <c r="CF33" s="3"/>
      <c r="CG33" s="3"/>
      <c r="CH33" s="184"/>
      <c r="CI33" s="184"/>
      <c r="CJ33" s="184"/>
      <c r="CK33" s="184"/>
      <c r="CL33" s="184"/>
      <c r="CM33" s="3"/>
      <c r="CN33" s="184"/>
      <c r="CO33" s="184"/>
      <c r="CP33" s="184"/>
      <c r="CQ33" s="184"/>
      <c r="CR33" s="184"/>
      <c r="CS33" s="184"/>
      <c r="CT33" s="184"/>
      <c r="CU33" s="184"/>
      <c r="CV33" s="184"/>
      <c r="CW33" s="184"/>
      <c r="CX33" s="184"/>
      <c r="CY33" s="184"/>
      <c r="CZ33" s="184"/>
      <c r="DA33" s="184"/>
      <c r="DB33" s="184"/>
      <c r="DC33" s="184"/>
      <c r="DD33" s="184"/>
      <c r="DE33" s="130" t="e">
        <f t="shared" si="28"/>
        <v>#REF!</v>
      </c>
      <c r="DF33" s="130"/>
      <c r="DG33" s="184"/>
      <c r="DH33" s="131" t="e">
        <f t="shared" si="29"/>
        <v>#REF!</v>
      </c>
      <c r="DI33" s="184"/>
      <c r="DJ33" s="184"/>
      <c r="DK33" s="184"/>
      <c r="DL33" s="184">
        <v>1</v>
      </c>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c r="EX33" s="184"/>
      <c r="EY33" s="184"/>
      <c r="EZ33" s="184"/>
      <c r="FA33" s="184"/>
      <c r="FB33" s="184"/>
      <c r="FC33" s="184"/>
      <c r="FD33" s="184"/>
      <c r="FE33" s="184"/>
      <c r="FF33" s="184"/>
      <c r="FG33" s="184"/>
      <c r="FH33" s="184"/>
      <c r="FI33" s="184"/>
      <c r="FJ33" s="184"/>
      <c r="FK33" s="184"/>
      <c r="FL33" s="184"/>
      <c r="FM33" s="184"/>
      <c r="FN33" s="184"/>
      <c r="FO33" s="184"/>
      <c r="FP33" s="184"/>
      <c r="FQ33" s="3">
        <f t="shared" si="6"/>
        <v>30851</v>
      </c>
      <c r="FR33" s="3"/>
      <c r="FS33" s="3"/>
      <c r="FT33" s="108"/>
      <c r="FU33" s="140"/>
      <c r="FV33" s="140"/>
      <c r="FW33" s="140"/>
      <c r="FX33" s="44">
        <f t="shared" si="19"/>
        <v>31051</v>
      </c>
    </row>
    <row r="34" spans="1:180" ht="43.9" customHeight="1" x14ac:dyDescent="0.2">
      <c r="A34" s="1">
        <v>6</v>
      </c>
      <c r="B34" s="2" t="s">
        <v>59</v>
      </c>
      <c r="C34" s="3" t="s">
        <v>60</v>
      </c>
      <c r="D34" s="4" t="s">
        <v>47</v>
      </c>
      <c r="E34" s="16" t="s">
        <v>60</v>
      </c>
      <c r="F34" s="16" t="s">
        <v>60</v>
      </c>
      <c r="G34" s="4" t="s">
        <v>177</v>
      </c>
      <c r="H34" s="3">
        <v>7447518</v>
      </c>
      <c r="I34" s="3" t="s">
        <v>172</v>
      </c>
      <c r="J34" s="16" t="s">
        <v>47</v>
      </c>
      <c r="K34" s="3" t="s">
        <v>81</v>
      </c>
      <c r="L34" s="4" t="s">
        <v>122</v>
      </c>
      <c r="M34" s="3">
        <v>69883</v>
      </c>
      <c r="N34" s="3">
        <f t="shared" si="23"/>
        <v>69883</v>
      </c>
      <c r="O34" s="3"/>
      <c r="P34" s="3"/>
      <c r="Q34" s="3"/>
      <c r="R34" s="3"/>
      <c r="S34" s="3"/>
      <c r="T34" s="3"/>
      <c r="U34" s="3"/>
      <c r="V34" s="3"/>
      <c r="W34" s="3"/>
      <c r="X34" s="3"/>
      <c r="Y34" s="3"/>
      <c r="Z34" s="3"/>
      <c r="AA34" s="3"/>
      <c r="AB34" s="3"/>
      <c r="AC34" s="3"/>
      <c r="AD34" s="3"/>
      <c r="AE34" s="3"/>
      <c r="AF34" s="3"/>
      <c r="AG34" s="3">
        <v>10000</v>
      </c>
      <c r="AH34" s="3">
        <f>AG34</f>
        <v>10000</v>
      </c>
      <c r="AI34" s="3">
        <v>10000</v>
      </c>
      <c r="AJ34" s="3"/>
      <c r="AK34" s="3"/>
      <c r="AL34" s="3">
        <f t="shared" ref="AL34:AL41" si="35">AK34</f>
        <v>0</v>
      </c>
      <c r="AM34" s="3"/>
      <c r="AN34" s="180"/>
      <c r="AO34" s="3"/>
      <c r="AP34" s="3">
        <f t="shared" ref="AP34:AP41" si="36">AO34</f>
        <v>0</v>
      </c>
      <c r="AQ34" s="3">
        <f t="shared" ref="AQ34:AQ41" si="37">AK34</f>
        <v>0</v>
      </c>
      <c r="AR34" s="3">
        <f t="shared" ref="AR34:AR41" si="38">AQ34</f>
        <v>0</v>
      </c>
      <c r="AS34" s="60">
        <f>26000+13000-2500</f>
        <v>36500</v>
      </c>
      <c r="AT34" s="60"/>
      <c r="AU34" s="3">
        <v>69883</v>
      </c>
      <c r="AV34" s="7"/>
      <c r="AW34" s="7"/>
      <c r="AX34" s="59" t="e">
        <f>#REF!+#REF!-2500</f>
        <v>#REF!</v>
      </c>
      <c r="AY34" s="59">
        <v>13000</v>
      </c>
      <c r="AZ34" s="60">
        <f t="shared" si="24"/>
        <v>13000</v>
      </c>
      <c r="BA34" s="59"/>
      <c r="BB34" s="60"/>
      <c r="BC34" s="59">
        <v>3154</v>
      </c>
      <c r="BD34" s="60">
        <f t="shared" si="25"/>
        <v>3154</v>
      </c>
      <c r="BE34" s="59">
        <f t="shared" si="26"/>
        <v>13000</v>
      </c>
      <c r="BF34" s="60">
        <f t="shared" si="27"/>
        <v>13000</v>
      </c>
      <c r="BG34" s="3">
        <f>[2]Sheet1!$BS$39</f>
        <v>36500</v>
      </c>
      <c r="BH34" s="3">
        <f>AU34-BG34-2000</f>
        <v>31383</v>
      </c>
      <c r="BI34" s="3"/>
      <c r="BJ34" s="3"/>
      <c r="BK34" s="3"/>
      <c r="BL34" s="3"/>
      <c r="BM34" s="3"/>
      <c r="BN34" s="3"/>
      <c r="BO34" s="129"/>
      <c r="BP34" s="3"/>
      <c r="BQ34" s="3"/>
      <c r="BR34" s="3"/>
      <c r="BS34" s="3"/>
      <c r="BT34" s="3"/>
      <c r="BU34" s="3"/>
      <c r="BV34" s="3"/>
      <c r="BW34" s="3"/>
      <c r="BX34" s="3"/>
      <c r="BY34" s="3"/>
      <c r="BZ34" s="3"/>
      <c r="CA34" s="3"/>
      <c r="CB34" s="3"/>
      <c r="CC34" s="3"/>
      <c r="CD34" s="3"/>
      <c r="CE34" s="3"/>
      <c r="CF34" s="3"/>
      <c r="CG34" s="3"/>
      <c r="CH34" s="184"/>
      <c r="CI34" s="184"/>
      <c r="CJ34" s="184"/>
      <c r="CK34" s="184"/>
      <c r="CL34" s="184"/>
      <c r="CM34" s="3"/>
      <c r="CN34" s="184"/>
      <c r="CO34" s="184"/>
      <c r="CP34" s="184"/>
      <c r="CQ34" s="184"/>
      <c r="CR34" s="184"/>
      <c r="CS34" s="184"/>
      <c r="CT34" s="184"/>
      <c r="CU34" s="184"/>
      <c r="CV34" s="184"/>
      <c r="CW34" s="184"/>
      <c r="CX34" s="184"/>
      <c r="CY34" s="184"/>
      <c r="CZ34" s="184"/>
      <c r="DA34" s="184"/>
      <c r="DB34" s="184"/>
      <c r="DC34" s="184"/>
      <c r="DD34" s="184"/>
      <c r="DE34" s="130" t="e">
        <f t="shared" si="28"/>
        <v>#REF!</v>
      </c>
      <c r="DF34" s="130"/>
      <c r="DG34" s="184"/>
      <c r="DH34" s="131" t="e">
        <f t="shared" si="29"/>
        <v>#REF!</v>
      </c>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4"/>
      <c r="FA34" s="184"/>
      <c r="FB34" s="184"/>
      <c r="FC34" s="184"/>
      <c r="FD34" s="184"/>
      <c r="FE34" s="184"/>
      <c r="FF34" s="184"/>
      <c r="FG34" s="184"/>
      <c r="FH34" s="184"/>
      <c r="FI34" s="184"/>
      <c r="FJ34" s="184"/>
      <c r="FK34" s="184"/>
      <c r="FL34" s="184"/>
      <c r="FM34" s="184"/>
      <c r="FN34" s="184"/>
      <c r="FO34" s="184"/>
      <c r="FP34" s="184"/>
      <c r="FQ34" s="3">
        <f t="shared" si="6"/>
        <v>31383</v>
      </c>
      <c r="FR34" s="3"/>
      <c r="FS34" s="3"/>
      <c r="FT34" s="108"/>
      <c r="FU34" s="147">
        <f>BG34+BH34</f>
        <v>67883</v>
      </c>
      <c r="FV34" s="140"/>
      <c r="FW34" s="140"/>
      <c r="FX34" s="44">
        <f t="shared" si="19"/>
        <v>33383</v>
      </c>
    </row>
    <row r="35" spans="1:180" s="39" customFormat="1" ht="26.45" customHeight="1" x14ac:dyDescent="0.2">
      <c r="A35" s="45"/>
      <c r="B35" s="37" t="s">
        <v>92</v>
      </c>
      <c r="C35" s="192"/>
      <c r="D35" s="38"/>
      <c r="E35" s="28"/>
      <c r="F35" s="28"/>
      <c r="G35" s="28"/>
      <c r="H35" s="192"/>
      <c r="I35" s="192"/>
      <c r="J35" s="28"/>
      <c r="K35" s="192"/>
      <c r="L35" s="38"/>
      <c r="M35" s="192"/>
      <c r="N35" s="192"/>
      <c r="O35" s="192"/>
      <c r="P35" s="192"/>
      <c r="Q35" s="192"/>
      <c r="R35" s="192"/>
      <c r="S35" s="192"/>
      <c r="T35" s="192"/>
      <c r="U35" s="192"/>
      <c r="V35" s="192"/>
      <c r="W35" s="192"/>
      <c r="X35" s="192"/>
      <c r="Y35" s="192"/>
      <c r="Z35" s="192"/>
      <c r="AA35" s="192"/>
      <c r="AB35" s="192"/>
      <c r="AC35" s="192"/>
      <c r="AD35" s="192"/>
      <c r="AE35" s="192"/>
      <c r="AF35" s="192"/>
      <c r="AG35" s="192">
        <f ca="1">AG36</f>
        <v>80000</v>
      </c>
      <c r="AH35" s="192">
        <f ca="1">AH36</f>
        <v>80000</v>
      </c>
      <c r="AI35" s="192">
        <f t="shared" ref="AI35:AR35" ca="1" si="39">AI36</f>
        <v>80000</v>
      </c>
      <c r="AJ35" s="192">
        <f t="shared" ca="1" si="39"/>
        <v>0</v>
      </c>
      <c r="AK35" s="192" t="e">
        <f>AK36</f>
        <v>#REF!</v>
      </c>
      <c r="AL35" s="192" t="e">
        <f t="shared" si="39"/>
        <v>#REF!</v>
      </c>
      <c r="AM35" s="192"/>
      <c r="AN35" s="192"/>
      <c r="AO35" s="3" t="e">
        <f t="shared" si="39"/>
        <v>#REF!</v>
      </c>
      <c r="AP35" s="3" t="e">
        <f t="shared" si="39"/>
        <v>#REF!</v>
      </c>
      <c r="AQ35" s="3" t="e">
        <f t="shared" si="39"/>
        <v>#REF!</v>
      </c>
      <c r="AR35" s="3" t="e">
        <f t="shared" si="39"/>
        <v>#REF!</v>
      </c>
      <c r="AS35" s="60"/>
      <c r="AT35" s="60"/>
      <c r="AU35" s="192"/>
      <c r="AV35" s="192"/>
      <c r="AW35" s="192"/>
      <c r="AX35" s="181"/>
      <c r="AY35" s="181">
        <f>AY36</f>
        <v>56000</v>
      </c>
      <c r="AZ35" s="181">
        <f t="shared" ref="AZ35:BF35" si="40">AZ36</f>
        <v>56000</v>
      </c>
      <c r="BA35" s="181">
        <f t="shared" si="40"/>
        <v>0</v>
      </c>
      <c r="BB35" s="181">
        <f t="shared" si="40"/>
        <v>0</v>
      </c>
      <c r="BC35" s="181">
        <f t="shared" si="40"/>
        <v>32761</v>
      </c>
      <c r="BD35" s="181">
        <f t="shared" si="40"/>
        <v>32761</v>
      </c>
      <c r="BE35" s="181">
        <f t="shared" si="40"/>
        <v>56000</v>
      </c>
      <c r="BF35" s="181">
        <f t="shared" si="40"/>
        <v>56000</v>
      </c>
      <c r="BG35" s="3"/>
      <c r="BH35" s="192">
        <f>BH36</f>
        <v>76175</v>
      </c>
      <c r="BI35" s="192">
        <f t="shared" ref="BI35:DT35" si="41">BI36</f>
        <v>0</v>
      </c>
      <c r="BJ35" s="192">
        <f t="shared" si="41"/>
        <v>0</v>
      </c>
      <c r="BK35" s="192">
        <f t="shared" si="41"/>
        <v>0</v>
      </c>
      <c r="BL35" s="192">
        <f t="shared" si="41"/>
        <v>0</v>
      </c>
      <c r="BM35" s="192">
        <f t="shared" si="41"/>
        <v>0</v>
      </c>
      <c r="BN35" s="192">
        <f t="shared" si="41"/>
        <v>0</v>
      </c>
      <c r="BO35" s="192">
        <f t="shared" si="41"/>
        <v>0</v>
      </c>
      <c r="BP35" s="192">
        <f t="shared" si="41"/>
        <v>0</v>
      </c>
      <c r="BQ35" s="192">
        <f t="shared" si="41"/>
        <v>0</v>
      </c>
      <c r="BR35" s="192">
        <f t="shared" si="41"/>
        <v>0</v>
      </c>
      <c r="BS35" s="192">
        <f t="shared" si="41"/>
        <v>0</v>
      </c>
      <c r="BT35" s="192">
        <f t="shared" si="41"/>
        <v>0</v>
      </c>
      <c r="BU35" s="192">
        <f t="shared" si="41"/>
        <v>0</v>
      </c>
      <c r="BV35" s="192">
        <f t="shared" si="41"/>
        <v>0</v>
      </c>
      <c r="BW35" s="192">
        <f t="shared" si="41"/>
        <v>0</v>
      </c>
      <c r="BX35" s="192">
        <f t="shared" si="41"/>
        <v>0</v>
      </c>
      <c r="BY35" s="192">
        <f t="shared" si="41"/>
        <v>0</v>
      </c>
      <c r="BZ35" s="192">
        <f t="shared" si="41"/>
        <v>0</v>
      </c>
      <c r="CA35" s="192">
        <f t="shared" si="41"/>
        <v>0</v>
      </c>
      <c r="CB35" s="192">
        <f t="shared" si="41"/>
        <v>0</v>
      </c>
      <c r="CC35" s="192">
        <f t="shared" si="41"/>
        <v>0</v>
      </c>
      <c r="CD35" s="192">
        <f t="shared" si="41"/>
        <v>0</v>
      </c>
      <c r="CE35" s="192">
        <f t="shared" si="41"/>
        <v>0</v>
      </c>
      <c r="CF35" s="192">
        <f t="shared" si="41"/>
        <v>0</v>
      </c>
      <c r="CG35" s="192">
        <f t="shared" si="41"/>
        <v>0</v>
      </c>
      <c r="CH35" s="192">
        <f t="shared" si="41"/>
        <v>0</v>
      </c>
      <c r="CI35" s="192">
        <f t="shared" si="41"/>
        <v>0</v>
      </c>
      <c r="CJ35" s="192">
        <f t="shared" si="41"/>
        <v>0</v>
      </c>
      <c r="CK35" s="192">
        <f t="shared" si="41"/>
        <v>0</v>
      </c>
      <c r="CL35" s="192">
        <f t="shared" si="41"/>
        <v>0</v>
      </c>
      <c r="CM35" s="192">
        <f t="shared" si="41"/>
        <v>0</v>
      </c>
      <c r="CN35" s="192">
        <f t="shared" si="41"/>
        <v>0</v>
      </c>
      <c r="CO35" s="192">
        <f t="shared" si="41"/>
        <v>0</v>
      </c>
      <c r="CP35" s="192">
        <f t="shared" si="41"/>
        <v>0</v>
      </c>
      <c r="CQ35" s="192">
        <f t="shared" si="41"/>
        <v>0</v>
      </c>
      <c r="CR35" s="192">
        <f t="shared" si="41"/>
        <v>0</v>
      </c>
      <c r="CS35" s="192">
        <f t="shared" si="41"/>
        <v>0</v>
      </c>
      <c r="CT35" s="192">
        <f t="shared" si="41"/>
        <v>0</v>
      </c>
      <c r="CU35" s="192">
        <f t="shared" si="41"/>
        <v>0</v>
      </c>
      <c r="CV35" s="192">
        <f t="shared" si="41"/>
        <v>0</v>
      </c>
      <c r="CW35" s="192">
        <f t="shared" si="41"/>
        <v>0</v>
      </c>
      <c r="CX35" s="192">
        <f t="shared" si="41"/>
        <v>0</v>
      </c>
      <c r="CY35" s="192">
        <f t="shared" si="41"/>
        <v>0</v>
      </c>
      <c r="CZ35" s="192">
        <f t="shared" si="41"/>
        <v>0</v>
      </c>
      <c r="DA35" s="192">
        <f t="shared" si="41"/>
        <v>0</v>
      </c>
      <c r="DB35" s="192">
        <f t="shared" si="41"/>
        <v>0</v>
      </c>
      <c r="DC35" s="192">
        <f t="shared" si="41"/>
        <v>0</v>
      </c>
      <c r="DD35" s="192">
        <f t="shared" si="41"/>
        <v>0</v>
      </c>
      <c r="DE35" s="192">
        <f t="shared" si="41"/>
        <v>120000</v>
      </c>
      <c r="DF35" s="192" t="e">
        <f t="shared" si="41"/>
        <v>#REF!</v>
      </c>
      <c r="DG35" s="192">
        <f t="shared" si="41"/>
        <v>0</v>
      </c>
      <c r="DH35" s="192" t="e">
        <f t="shared" si="41"/>
        <v>#REF!</v>
      </c>
      <c r="DI35" s="192">
        <f t="shared" si="41"/>
        <v>0</v>
      </c>
      <c r="DJ35" s="192">
        <f t="shared" si="41"/>
        <v>0</v>
      </c>
      <c r="DK35" s="192">
        <f t="shared" si="41"/>
        <v>0</v>
      </c>
      <c r="DL35" s="192">
        <f t="shared" si="41"/>
        <v>9</v>
      </c>
      <c r="DM35" s="192">
        <f t="shared" si="41"/>
        <v>0</v>
      </c>
      <c r="DN35" s="192">
        <f t="shared" si="41"/>
        <v>0</v>
      </c>
      <c r="DO35" s="192">
        <f t="shared" si="41"/>
        <v>0</v>
      </c>
      <c r="DP35" s="192">
        <f t="shared" si="41"/>
        <v>0</v>
      </c>
      <c r="DQ35" s="192">
        <f t="shared" si="41"/>
        <v>0</v>
      </c>
      <c r="DR35" s="192">
        <f t="shared" si="41"/>
        <v>0</v>
      </c>
      <c r="DS35" s="192">
        <f t="shared" si="41"/>
        <v>0</v>
      </c>
      <c r="DT35" s="192">
        <f t="shared" si="41"/>
        <v>0</v>
      </c>
      <c r="DU35" s="192">
        <f t="shared" ref="DU35:FQ35" si="42">DU36</f>
        <v>0</v>
      </c>
      <c r="DV35" s="192">
        <f t="shared" si="42"/>
        <v>0</v>
      </c>
      <c r="DW35" s="192">
        <f t="shared" si="42"/>
        <v>0</v>
      </c>
      <c r="DX35" s="192">
        <f t="shared" si="42"/>
        <v>0</v>
      </c>
      <c r="DY35" s="192">
        <f t="shared" si="42"/>
        <v>0</v>
      </c>
      <c r="DZ35" s="192">
        <f t="shared" si="42"/>
        <v>0</v>
      </c>
      <c r="EA35" s="192">
        <f t="shared" si="42"/>
        <v>0</v>
      </c>
      <c r="EB35" s="192">
        <f t="shared" si="42"/>
        <v>0</v>
      </c>
      <c r="EC35" s="192">
        <f t="shared" si="42"/>
        <v>0</v>
      </c>
      <c r="ED35" s="192">
        <f t="shared" si="42"/>
        <v>0</v>
      </c>
      <c r="EE35" s="192">
        <f t="shared" si="42"/>
        <v>0</v>
      </c>
      <c r="EF35" s="192">
        <f t="shared" si="42"/>
        <v>0</v>
      </c>
      <c r="EG35" s="192">
        <f t="shared" si="42"/>
        <v>0</v>
      </c>
      <c r="EH35" s="192">
        <f t="shared" si="42"/>
        <v>0</v>
      </c>
      <c r="EI35" s="192">
        <f t="shared" si="42"/>
        <v>0</v>
      </c>
      <c r="EJ35" s="192">
        <f t="shared" si="42"/>
        <v>0</v>
      </c>
      <c r="EK35" s="192">
        <f t="shared" si="42"/>
        <v>0</v>
      </c>
      <c r="EL35" s="192">
        <f t="shared" si="42"/>
        <v>0</v>
      </c>
      <c r="EM35" s="192">
        <f t="shared" si="42"/>
        <v>0</v>
      </c>
      <c r="EN35" s="192">
        <f t="shared" si="42"/>
        <v>0</v>
      </c>
      <c r="EO35" s="192">
        <f t="shared" si="42"/>
        <v>0</v>
      </c>
      <c r="EP35" s="192">
        <f t="shared" si="42"/>
        <v>0</v>
      </c>
      <c r="EQ35" s="192">
        <f t="shared" si="42"/>
        <v>0</v>
      </c>
      <c r="ER35" s="192">
        <f t="shared" si="42"/>
        <v>0</v>
      </c>
      <c r="ES35" s="192">
        <f t="shared" si="42"/>
        <v>0</v>
      </c>
      <c r="ET35" s="192">
        <f t="shared" si="42"/>
        <v>0</v>
      </c>
      <c r="EU35" s="192">
        <f t="shared" si="42"/>
        <v>0</v>
      </c>
      <c r="EV35" s="192">
        <f t="shared" si="42"/>
        <v>0</v>
      </c>
      <c r="EW35" s="192">
        <f t="shared" si="42"/>
        <v>0</v>
      </c>
      <c r="EX35" s="192">
        <f t="shared" si="42"/>
        <v>0</v>
      </c>
      <c r="EY35" s="192">
        <f t="shared" si="42"/>
        <v>0</v>
      </c>
      <c r="EZ35" s="192">
        <f t="shared" si="42"/>
        <v>0</v>
      </c>
      <c r="FA35" s="192">
        <f t="shared" si="42"/>
        <v>0</v>
      </c>
      <c r="FB35" s="192">
        <f t="shared" si="42"/>
        <v>0</v>
      </c>
      <c r="FC35" s="192">
        <f t="shared" si="42"/>
        <v>0</v>
      </c>
      <c r="FD35" s="192">
        <f t="shared" si="42"/>
        <v>0</v>
      </c>
      <c r="FE35" s="192">
        <f t="shared" si="42"/>
        <v>0</v>
      </c>
      <c r="FF35" s="192">
        <f t="shared" si="42"/>
        <v>0</v>
      </c>
      <c r="FG35" s="192">
        <f t="shared" si="42"/>
        <v>0</v>
      </c>
      <c r="FH35" s="192">
        <f t="shared" si="42"/>
        <v>0</v>
      </c>
      <c r="FI35" s="192">
        <f t="shared" si="42"/>
        <v>0</v>
      </c>
      <c r="FJ35" s="192">
        <f t="shared" si="42"/>
        <v>0</v>
      </c>
      <c r="FK35" s="192">
        <f t="shared" si="42"/>
        <v>0</v>
      </c>
      <c r="FL35" s="192">
        <f t="shared" si="42"/>
        <v>0</v>
      </c>
      <c r="FM35" s="192">
        <f t="shared" si="42"/>
        <v>0</v>
      </c>
      <c r="FN35" s="192">
        <f t="shared" si="42"/>
        <v>0</v>
      </c>
      <c r="FO35" s="192">
        <f t="shared" si="42"/>
        <v>0</v>
      </c>
      <c r="FP35" s="192">
        <f t="shared" si="42"/>
        <v>0</v>
      </c>
      <c r="FQ35" s="192">
        <f t="shared" si="42"/>
        <v>76175</v>
      </c>
      <c r="FR35" s="192"/>
      <c r="FS35" s="192"/>
      <c r="FT35" s="128"/>
      <c r="FU35" s="146"/>
      <c r="FV35" s="146"/>
      <c r="FW35" s="146"/>
      <c r="FX35" s="44">
        <f t="shared" si="19"/>
        <v>0</v>
      </c>
    </row>
    <row r="36" spans="1:180" s="32" customFormat="1" ht="25.5" customHeight="1" x14ac:dyDescent="0.2">
      <c r="A36" s="46"/>
      <c r="B36" s="42" t="s">
        <v>48</v>
      </c>
      <c r="C36" s="9"/>
      <c r="D36" s="43"/>
      <c r="E36" s="66"/>
      <c r="F36" s="66"/>
      <c r="G36" s="66"/>
      <c r="H36" s="9"/>
      <c r="I36" s="9"/>
      <c r="J36" s="66"/>
      <c r="K36" s="9"/>
      <c r="L36" s="43"/>
      <c r="M36" s="9"/>
      <c r="N36" s="9"/>
      <c r="O36" s="9"/>
      <c r="P36" s="9"/>
      <c r="Q36" s="9"/>
      <c r="R36" s="9"/>
      <c r="S36" s="9"/>
      <c r="T36" s="9"/>
      <c r="U36" s="9"/>
      <c r="V36" s="9"/>
      <c r="W36" s="9"/>
      <c r="X36" s="9"/>
      <c r="Y36" s="9"/>
      <c r="Z36" s="9"/>
      <c r="AA36" s="9"/>
      <c r="AB36" s="9"/>
      <c r="AC36" s="9"/>
      <c r="AD36" s="9"/>
      <c r="AE36" s="9"/>
      <c r="AF36" s="9"/>
      <c r="AG36" s="9">
        <f t="shared" ref="AG36:AR36" ca="1" si="43">SUM(AG27:AG33)</f>
        <v>80000</v>
      </c>
      <c r="AH36" s="9">
        <f t="shared" ca="1" si="43"/>
        <v>80000</v>
      </c>
      <c r="AI36" s="9">
        <f t="shared" ca="1" si="43"/>
        <v>80000</v>
      </c>
      <c r="AJ36" s="9">
        <f t="shared" ca="1" si="43"/>
        <v>0</v>
      </c>
      <c r="AK36" s="9" t="e">
        <f t="shared" si="43"/>
        <v>#REF!</v>
      </c>
      <c r="AL36" s="9" t="e">
        <f t="shared" si="43"/>
        <v>#REF!</v>
      </c>
      <c r="AM36" s="9" t="e">
        <f t="shared" si="43"/>
        <v>#REF!</v>
      </c>
      <c r="AN36" s="9" t="e">
        <f t="shared" si="43"/>
        <v>#REF!</v>
      </c>
      <c r="AO36" s="9" t="e">
        <f t="shared" si="43"/>
        <v>#REF!</v>
      </c>
      <c r="AP36" s="9" t="e">
        <f t="shared" si="43"/>
        <v>#REF!</v>
      </c>
      <c r="AQ36" s="9" t="e">
        <f t="shared" si="43"/>
        <v>#REF!</v>
      </c>
      <c r="AR36" s="9" t="e">
        <f t="shared" si="43"/>
        <v>#REF!</v>
      </c>
      <c r="AS36" s="75"/>
      <c r="AT36" s="75"/>
      <c r="AU36" s="9"/>
      <c r="AV36" s="9"/>
      <c r="AW36" s="9"/>
      <c r="AX36" s="75"/>
      <c r="AY36" s="75">
        <f>SUM(AY37:AY43)</f>
        <v>56000</v>
      </c>
      <c r="AZ36" s="75">
        <f t="shared" ref="AZ36:BF36" si="44">SUM(AZ37:AZ43)</f>
        <v>56000</v>
      </c>
      <c r="BA36" s="75">
        <f t="shared" si="44"/>
        <v>0</v>
      </c>
      <c r="BB36" s="75">
        <f t="shared" si="44"/>
        <v>0</v>
      </c>
      <c r="BC36" s="75">
        <f t="shared" si="44"/>
        <v>32761</v>
      </c>
      <c r="BD36" s="75">
        <f t="shared" si="44"/>
        <v>32761</v>
      </c>
      <c r="BE36" s="75">
        <f t="shared" si="44"/>
        <v>56000</v>
      </c>
      <c r="BF36" s="75">
        <f t="shared" si="44"/>
        <v>56000</v>
      </c>
      <c r="BG36" s="3"/>
      <c r="BH36" s="9">
        <f>SUM(BH37:BH43)</f>
        <v>76175</v>
      </c>
      <c r="BI36" s="9">
        <f t="shared" ref="BI36:DT36" si="45">SUM(BI37:BI43)</f>
        <v>0</v>
      </c>
      <c r="BJ36" s="9">
        <f t="shared" si="45"/>
        <v>0</v>
      </c>
      <c r="BK36" s="9">
        <f t="shared" si="45"/>
        <v>0</v>
      </c>
      <c r="BL36" s="9">
        <f t="shared" si="45"/>
        <v>0</v>
      </c>
      <c r="BM36" s="9">
        <f t="shared" si="45"/>
        <v>0</v>
      </c>
      <c r="BN36" s="9">
        <f t="shared" si="45"/>
        <v>0</v>
      </c>
      <c r="BO36" s="9">
        <f t="shared" si="45"/>
        <v>0</v>
      </c>
      <c r="BP36" s="9">
        <f t="shared" si="45"/>
        <v>0</v>
      </c>
      <c r="BQ36" s="9">
        <f t="shared" si="45"/>
        <v>0</v>
      </c>
      <c r="BR36" s="9">
        <f t="shared" si="45"/>
        <v>0</v>
      </c>
      <c r="BS36" s="9">
        <f t="shared" si="45"/>
        <v>0</v>
      </c>
      <c r="BT36" s="9">
        <f t="shared" si="45"/>
        <v>0</v>
      </c>
      <c r="BU36" s="9">
        <f t="shared" si="45"/>
        <v>0</v>
      </c>
      <c r="BV36" s="9">
        <f t="shared" si="45"/>
        <v>0</v>
      </c>
      <c r="BW36" s="9">
        <f t="shared" si="45"/>
        <v>0</v>
      </c>
      <c r="BX36" s="9">
        <f t="shared" si="45"/>
        <v>0</v>
      </c>
      <c r="BY36" s="9">
        <f t="shared" si="45"/>
        <v>0</v>
      </c>
      <c r="BZ36" s="9">
        <f t="shared" si="45"/>
        <v>0</v>
      </c>
      <c r="CA36" s="9">
        <f t="shared" si="45"/>
        <v>0</v>
      </c>
      <c r="CB36" s="9">
        <f t="shared" si="45"/>
        <v>0</v>
      </c>
      <c r="CC36" s="9">
        <f t="shared" si="45"/>
        <v>0</v>
      </c>
      <c r="CD36" s="9">
        <f t="shared" si="45"/>
        <v>0</v>
      </c>
      <c r="CE36" s="9">
        <f t="shared" si="45"/>
        <v>0</v>
      </c>
      <c r="CF36" s="9">
        <f t="shared" si="45"/>
        <v>0</v>
      </c>
      <c r="CG36" s="9">
        <f t="shared" si="45"/>
        <v>0</v>
      </c>
      <c r="CH36" s="9">
        <f t="shared" si="45"/>
        <v>0</v>
      </c>
      <c r="CI36" s="9">
        <f t="shared" si="45"/>
        <v>0</v>
      </c>
      <c r="CJ36" s="9">
        <f t="shared" si="45"/>
        <v>0</v>
      </c>
      <c r="CK36" s="9">
        <f t="shared" si="45"/>
        <v>0</v>
      </c>
      <c r="CL36" s="9">
        <f t="shared" si="45"/>
        <v>0</v>
      </c>
      <c r="CM36" s="9">
        <f t="shared" si="45"/>
        <v>0</v>
      </c>
      <c r="CN36" s="9">
        <f t="shared" si="45"/>
        <v>0</v>
      </c>
      <c r="CO36" s="9">
        <f t="shared" si="45"/>
        <v>0</v>
      </c>
      <c r="CP36" s="9">
        <f t="shared" si="45"/>
        <v>0</v>
      </c>
      <c r="CQ36" s="9">
        <f t="shared" si="45"/>
        <v>0</v>
      </c>
      <c r="CR36" s="9">
        <f t="shared" si="45"/>
        <v>0</v>
      </c>
      <c r="CS36" s="9">
        <f t="shared" si="45"/>
        <v>0</v>
      </c>
      <c r="CT36" s="9">
        <f t="shared" si="45"/>
        <v>0</v>
      </c>
      <c r="CU36" s="9">
        <f t="shared" si="45"/>
        <v>0</v>
      </c>
      <c r="CV36" s="9">
        <f t="shared" si="45"/>
        <v>0</v>
      </c>
      <c r="CW36" s="9">
        <f t="shared" si="45"/>
        <v>0</v>
      </c>
      <c r="CX36" s="9">
        <f t="shared" si="45"/>
        <v>0</v>
      </c>
      <c r="CY36" s="9">
        <f t="shared" si="45"/>
        <v>0</v>
      </c>
      <c r="CZ36" s="9">
        <f t="shared" si="45"/>
        <v>0</v>
      </c>
      <c r="DA36" s="9">
        <f t="shared" si="45"/>
        <v>0</v>
      </c>
      <c r="DB36" s="9">
        <f t="shared" si="45"/>
        <v>0</v>
      </c>
      <c r="DC36" s="9">
        <f t="shared" si="45"/>
        <v>0</v>
      </c>
      <c r="DD36" s="9">
        <f t="shared" si="45"/>
        <v>0</v>
      </c>
      <c r="DE36" s="9">
        <f t="shared" si="45"/>
        <v>120000</v>
      </c>
      <c r="DF36" s="9" t="e">
        <f t="shared" si="45"/>
        <v>#REF!</v>
      </c>
      <c r="DG36" s="9">
        <f t="shared" si="45"/>
        <v>0</v>
      </c>
      <c r="DH36" s="9" t="e">
        <f t="shared" si="45"/>
        <v>#REF!</v>
      </c>
      <c r="DI36" s="9">
        <f t="shared" si="45"/>
        <v>0</v>
      </c>
      <c r="DJ36" s="9">
        <f t="shared" si="45"/>
        <v>0</v>
      </c>
      <c r="DK36" s="9">
        <f t="shared" si="45"/>
        <v>0</v>
      </c>
      <c r="DL36" s="9">
        <f t="shared" si="45"/>
        <v>9</v>
      </c>
      <c r="DM36" s="9">
        <f t="shared" si="45"/>
        <v>0</v>
      </c>
      <c r="DN36" s="9">
        <f t="shared" si="45"/>
        <v>0</v>
      </c>
      <c r="DO36" s="9">
        <f t="shared" si="45"/>
        <v>0</v>
      </c>
      <c r="DP36" s="9">
        <f t="shared" si="45"/>
        <v>0</v>
      </c>
      <c r="DQ36" s="9">
        <f t="shared" si="45"/>
        <v>0</v>
      </c>
      <c r="DR36" s="9">
        <f t="shared" si="45"/>
        <v>0</v>
      </c>
      <c r="DS36" s="9">
        <f t="shared" si="45"/>
        <v>0</v>
      </c>
      <c r="DT36" s="9">
        <f t="shared" si="45"/>
        <v>0</v>
      </c>
      <c r="DU36" s="9">
        <f t="shared" ref="DU36:FQ36" si="46">SUM(DU37:DU43)</f>
        <v>0</v>
      </c>
      <c r="DV36" s="9">
        <f t="shared" si="46"/>
        <v>0</v>
      </c>
      <c r="DW36" s="9">
        <f t="shared" si="46"/>
        <v>0</v>
      </c>
      <c r="DX36" s="9">
        <f t="shared" si="46"/>
        <v>0</v>
      </c>
      <c r="DY36" s="9">
        <f t="shared" si="46"/>
        <v>0</v>
      </c>
      <c r="DZ36" s="9">
        <f t="shared" si="46"/>
        <v>0</v>
      </c>
      <c r="EA36" s="9">
        <f t="shared" si="46"/>
        <v>0</v>
      </c>
      <c r="EB36" s="9">
        <f t="shared" si="46"/>
        <v>0</v>
      </c>
      <c r="EC36" s="9">
        <f t="shared" si="46"/>
        <v>0</v>
      </c>
      <c r="ED36" s="9">
        <f t="shared" si="46"/>
        <v>0</v>
      </c>
      <c r="EE36" s="9">
        <f t="shared" si="46"/>
        <v>0</v>
      </c>
      <c r="EF36" s="9">
        <f t="shared" si="46"/>
        <v>0</v>
      </c>
      <c r="EG36" s="9">
        <f t="shared" si="46"/>
        <v>0</v>
      </c>
      <c r="EH36" s="9">
        <f t="shared" si="46"/>
        <v>0</v>
      </c>
      <c r="EI36" s="9">
        <f t="shared" si="46"/>
        <v>0</v>
      </c>
      <c r="EJ36" s="9">
        <f t="shared" si="46"/>
        <v>0</v>
      </c>
      <c r="EK36" s="9">
        <f t="shared" si="46"/>
        <v>0</v>
      </c>
      <c r="EL36" s="9">
        <f t="shared" si="46"/>
        <v>0</v>
      </c>
      <c r="EM36" s="9">
        <f t="shared" si="46"/>
        <v>0</v>
      </c>
      <c r="EN36" s="9">
        <f t="shared" si="46"/>
        <v>0</v>
      </c>
      <c r="EO36" s="9">
        <f t="shared" si="46"/>
        <v>0</v>
      </c>
      <c r="EP36" s="9">
        <f t="shared" si="46"/>
        <v>0</v>
      </c>
      <c r="EQ36" s="9">
        <f t="shared" si="46"/>
        <v>0</v>
      </c>
      <c r="ER36" s="9">
        <f t="shared" si="46"/>
        <v>0</v>
      </c>
      <c r="ES36" s="9">
        <f t="shared" si="46"/>
        <v>0</v>
      </c>
      <c r="ET36" s="9">
        <f t="shared" si="46"/>
        <v>0</v>
      </c>
      <c r="EU36" s="9">
        <f t="shared" si="46"/>
        <v>0</v>
      </c>
      <c r="EV36" s="9">
        <f t="shared" si="46"/>
        <v>0</v>
      </c>
      <c r="EW36" s="9">
        <f t="shared" si="46"/>
        <v>0</v>
      </c>
      <c r="EX36" s="9">
        <f t="shared" si="46"/>
        <v>0</v>
      </c>
      <c r="EY36" s="9">
        <f t="shared" si="46"/>
        <v>0</v>
      </c>
      <c r="EZ36" s="9">
        <f t="shared" si="46"/>
        <v>0</v>
      </c>
      <c r="FA36" s="9">
        <f t="shared" si="46"/>
        <v>0</v>
      </c>
      <c r="FB36" s="9">
        <f t="shared" si="46"/>
        <v>0</v>
      </c>
      <c r="FC36" s="9">
        <f t="shared" si="46"/>
        <v>0</v>
      </c>
      <c r="FD36" s="9">
        <f t="shared" si="46"/>
        <v>0</v>
      </c>
      <c r="FE36" s="9">
        <f t="shared" si="46"/>
        <v>0</v>
      </c>
      <c r="FF36" s="9">
        <f t="shared" si="46"/>
        <v>0</v>
      </c>
      <c r="FG36" s="9">
        <f t="shared" si="46"/>
        <v>0</v>
      </c>
      <c r="FH36" s="9">
        <f t="shared" si="46"/>
        <v>0</v>
      </c>
      <c r="FI36" s="9">
        <f t="shared" si="46"/>
        <v>0</v>
      </c>
      <c r="FJ36" s="9">
        <f t="shared" si="46"/>
        <v>0</v>
      </c>
      <c r="FK36" s="9">
        <f t="shared" si="46"/>
        <v>0</v>
      </c>
      <c r="FL36" s="9">
        <f t="shared" si="46"/>
        <v>0</v>
      </c>
      <c r="FM36" s="9">
        <f t="shared" si="46"/>
        <v>0</v>
      </c>
      <c r="FN36" s="9">
        <f t="shared" si="46"/>
        <v>0</v>
      </c>
      <c r="FO36" s="9">
        <f t="shared" si="46"/>
        <v>0</v>
      </c>
      <c r="FP36" s="9">
        <f t="shared" si="46"/>
        <v>0</v>
      </c>
      <c r="FQ36" s="9">
        <f t="shared" si="46"/>
        <v>76175</v>
      </c>
      <c r="FR36" s="9"/>
      <c r="FS36" s="9"/>
      <c r="FT36" s="120"/>
      <c r="FU36" s="142"/>
      <c r="FV36" s="142"/>
      <c r="FW36" s="142"/>
      <c r="FX36" s="44">
        <f t="shared" si="19"/>
        <v>0</v>
      </c>
    </row>
    <row r="37" spans="1:180" ht="41.45" customHeight="1" x14ac:dyDescent="0.2">
      <c r="A37" s="1">
        <v>1</v>
      </c>
      <c r="B37" s="2" t="s">
        <v>64</v>
      </c>
      <c r="C37" s="3" t="s">
        <v>45</v>
      </c>
      <c r="D37" s="4" t="s">
        <v>63</v>
      </c>
      <c r="E37" s="16" t="s">
        <v>45</v>
      </c>
      <c r="F37" s="16" t="s">
        <v>45</v>
      </c>
      <c r="G37" s="4" t="s">
        <v>178</v>
      </c>
      <c r="H37" s="3">
        <v>7562255</v>
      </c>
      <c r="I37" s="3" t="s">
        <v>172</v>
      </c>
      <c r="J37" s="16" t="s">
        <v>63</v>
      </c>
      <c r="K37" s="3" t="s">
        <v>149</v>
      </c>
      <c r="L37" s="4" t="s">
        <v>121</v>
      </c>
      <c r="M37" s="3">
        <v>68724</v>
      </c>
      <c r="N37" s="3">
        <f t="shared" si="23"/>
        <v>68724</v>
      </c>
      <c r="O37" s="3"/>
      <c r="P37" s="3"/>
      <c r="Q37" s="3"/>
      <c r="R37" s="3"/>
      <c r="S37" s="3"/>
      <c r="T37" s="3"/>
      <c r="U37" s="3"/>
      <c r="V37" s="3"/>
      <c r="W37" s="3"/>
      <c r="X37" s="3"/>
      <c r="Y37" s="3"/>
      <c r="Z37" s="3"/>
      <c r="AA37" s="3"/>
      <c r="AB37" s="3"/>
      <c r="AC37" s="3"/>
      <c r="AD37" s="3"/>
      <c r="AE37" s="3"/>
      <c r="AF37" s="3"/>
      <c r="AG37" s="3">
        <v>300</v>
      </c>
      <c r="AH37" s="3">
        <v>300</v>
      </c>
      <c r="AI37" s="3">
        <v>300</v>
      </c>
      <c r="AJ37" s="3"/>
      <c r="AK37" s="3"/>
      <c r="AL37" s="3">
        <f t="shared" si="35"/>
        <v>0</v>
      </c>
      <c r="AM37" s="3"/>
      <c r="AN37" s="180"/>
      <c r="AO37" s="3"/>
      <c r="AP37" s="3">
        <f t="shared" si="36"/>
        <v>0</v>
      </c>
      <c r="AQ37" s="3">
        <f t="shared" si="37"/>
        <v>0</v>
      </c>
      <c r="AR37" s="3">
        <f t="shared" si="38"/>
        <v>0</v>
      </c>
      <c r="AS37" s="60">
        <f>5300+10000</f>
        <v>15300</v>
      </c>
      <c r="AT37" s="60"/>
      <c r="AU37" s="3">
        <v>50000</v>
      </c>
      <c r="AV37" s="7"/>
      <c r="AW37" s="7"/>
      <c r="AX37" s="59" t="e">
        <f>#REF!+#REF!</f>
        <v>#REF!</v>
      </c>
      <c r="AY37" s="59">
        <v>10000</v>
      </c>
      <c r="AZ37" s="60">
        <f t="shared" si="24"/>
        <v>10000</v>
      </c>
      <c r="BA37" s="59"/>
      <c r="BB37" s="60"/>
      <c r="BC37" s="59">
        <v>8054</v>
      </c>
      <c r="BD37" s="60">
        <f>BC37</f>
        <v>8054</v>
      </c>
      <c r="BE37" s="59">
        <f t="shared" si="26"/>
        <v>10000</v>
      </c>
      <c r="BF37" s="60">
        <f t="shared" si="27"/>
        <v>10000</v>
      </c>
      <c r="BG37" s="3">
        <f>[2]Sheet1!$BS$42+3100</f>
        <v>18400</v>
      </c>
      <c r="BH37" s="3">
        <f>12000+1028-1000+147</f>
        <v>12175</v>
      </c>
      <c r="BI37" s="3"/>
      <c r="BJ37" s="3"/>
      <c r="BK37" s="3"/>
      <c r="BL37" s="3"/>
      <c r="BM37" s="3"/>
      <c r="BN37" s="3"/>
      <c r="BO37" s="129"/>
      <c r="BP37" s="3"/>
      <c r="BQ37" s="3"/>
      <c r="BR37" s="3"/>
      <c r="BS37" s="3"/>
      <c r="BT37" s="3"/>
      <c r="BU37" s="3"/>
      <c r="BV37" s="3"/>
      <c r="BW37" s="3"/>
      <c r="BX37" s="3"/>
      <c r="BY37" s="3"/>
      <c r="BZ37" s="3"/>
      <c r="CA37" s="3"/>
      <c r="CB37" s="3"/>
      <c r="CC37" s="3"/>
      <c r="CD37" s="3"/>
      <c r="CE37" s="3"/>
      <c r="CF37" s="3"/>
      <c r="CG37" s="3"/>
      <c r="CH37" s="184"/>
      <c r="CI37" s="184"/>
      <c r="CJ37" s="184"/>
      <c r="CK37" s="184"/>
      <c r="CL37" s="184"/>
      <c r="CM37" s="3"/>
      <c r="CN37" s="184"/>
      <c r="CO37" s="184"/>
      <c r="CP37" s="184"/>
      <c r="CQ37" s="184"/>
      <c r="CR37" s="184"/>
      <c r="CS37" s="184"/>
      <c r="CT37" s="184"/>
      <c r="CU37" s="184"/>
      <c r="CV37" s="184"/>
      <c r="CW37" s="184"/>
      <c r="CX37" s="184"/>
      <c r="CY37" s="184"/>
      <c r="CZ37" s="184"/>
      <c r="DA37" s="184"/>
      <c r="DB37" s="184"/>
      <c r="DC37" s="184"/>
      <c r="DD37" s="184"/>
      <c r="DE37" s="107">
        <v>20000</v>
      </c>
      <c r="DF37" s="107">
        <v>20000</v>
      </c>
      <c r="DG37" s="184"/>
      <c r="DH37" s="131" t="e">
        <f>AU37-AX37-AY37</f>
        <v>#REF!</v>
      </c>
      <c r="DI37" s="184"/>
      <c r="DJ37" s="184"/>
      <c r="DK37" s="184"/>
      <c r="DL37" s="184">
        <v>3</v>
      </c>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3">
        <f t="shared" si="6"/>
        <v>12175</v>
      </c>
      <c r="FR37" s="3"/>
      <c r="FS37" s="3"/>
      <c r="FT37" s="108"/>
      <c r="FU37" s="140">
        <v>15300</v>
      </c>
      <c r="FV37" s="140">
        <v>3100</v>
      </c>
      <c r="FW37" s="140"/>
      <c r="FX37" s="44">
        <f t="shared" si="19"/>
        <v>34700</v>
      </c>
    </row>
    <row r="38" spans="1:180" ht="35.450000000000003" customHeight="1" x14ac:dyDescent="0.2">
      <c r="A38" s="1">
        <v>2</v>
      </c>
      <c r="B38" s="2" t="s">
        <v>65</v>
      </c>
      <c r="C38" s="2" t="s">
        <v>66</v>
      </c>
      <c r="D38" s="4" t="s">
        <v>47</v>
      </c>
      <c r="E38" s="16" t="s">
        <v>66</v>
      </c>
      <c r="F38" s="16" t="s">
        <v>66</v>
      </c>
      <c r="G38" s="4" t="s">
        <v>179</v>
      </c>
      <c r="H38" s="3">
        <v>7562800</v>
      </c>
      <c r="I38" s="3" t="s">
        <v>172</v>
      </c>
      <c r="J38" s="16" t="s">
        <v>47</v>
      </c>
      <c r="K38" s="3" t="s">
        <v>149</v>
      </c>
      <c r="L38" s="4" t="s">
        <v>120</v>
      </c>
      <c r="M38" s="3">
        <v>71218</v>
      </c>
      <c r="N38" s="3">
        <f t="shared" si="23"/>
        <v>71218</v>
      </c>
      <c r="O38" s="3"/>
      <c r="P38" s="3"/>
      <c r="Q38" s="3"/>
      <c r="R38" s="3"/>
      <c r="S38" s="3"/>
      <c r="T38" s="3"/>
      <c r="U38" s="3"/>
      <c r="V38" s="3"/>
      <c r="W38" s="3"/>
      <c r="X38" s="3"/>
      <c r="Y38" s="3"/>
      <c r="Z38" s="3"/>
      <c r="AA38" s="3"/>
      <c r="AB38" s="3"/>
      <c r="AC38" s="3"/>
      <c r="AD38" s="3"/>
      <c r="AE38" s="3"/>
      <c r="AF38" s="3"/>
      <c r="AG38" s="3">
        <v>300</v>
      </c>
      <c r="AH38" s="3">
        <v>300</v>
      </c>
      <c r="AI38" s="3">
        <v>288</v>
      </c>
      <c r="AJ38" s="3"/>
      <c r="AK38" s="3"/>
      <c r="AL38" s="3">
        <f t="shared" si="35"/>
        <v>0</v>
      </c>
      <c r="AM38" s="3"/>
      <c r="AN38" s="180"/>
      <c r="AO38" s="3"/>
      <c r="AP38" s="3">
        <f t="shared" si="36"/>
        <v>0</v>
      </c>
      <c r="AQ38" s="3">
        <f t="shared" si="37"/>
        <v>0</v>
      </c>
      <c r="AR38" s="3">
        <f t="shared" si="38"/>
        <v>0</v>
      </c>
      <c r="AS38" s="60">
        <f>5288+10000</f>
        <v>15288</v>
      </c>
      <c r="AT38" s="60"/>
      <c r="AU38" s="3">
        <f>[1]Sheet1!$AR$43</f>
        <v>50650</v>
      </c>
      <c r="AV38" s="7"/>
      <c r="AW38" s="7"/>
      <c r="AX38" s="59" t="e">
        <f>#REF!+#REF!</f>
        <v>#REF!</v>
      </c>
      <c r="AY38" s="59">
        <v>10000</v>
      </c>
      <c r="AZ38" s="60">
        <f t="shared" si="24"/>
        <v>10000</v>
      </c>
      <c r="BA38" s="59"/>
      <c r="BB38" s="60"/>
      <c r="BC38" s="59">
        <v>9996</v>
      </c>
      <c r="BD38" s="60">
        <f>BC38</f>
        <v>9996</v>
      </c>
      <c r="BE38" s="59">
        <f t="shared" si="26"/>
        <v>10000</v>
      </c>
      <c r="BF38" s="60">
        <f t="shared" si="27"/>
        <v>10000</v>
      </c>
      <c r="BG38" s="3">
        <f>[2]Sheet1!$BS$43</f>
        <v>15288</v>
      </c>
      <c r="BH38" s="3">
        <v>12000</v>
      </c>
      <c r="BI38" s="3"/>
      <c r="BJ38" s="3"/>
      <c r="BK38" s="3"/>
      <c r="BL38" s="3"/>
      <c r="BM38" s="3"/>
      <c r="BN38" s="3"/>
      <c r="BO38" s="129"/>
      <c r="BP38" s="3"/>
      <c r="BQ38" s="3"/>
      <c r="BR38" s="3"/>
      <c r="BS38" s="3"/>
      <c r="BT38" s="3"/>
      <c r="BU38" s="3"/>
      <c r="BV38" s="3"/>
      <c r="BW38" s="3"/>
      <c r="BX38" s="3"/>
      <c r="BY38" s="3"/>
      <c r="BZ38" s="3"/>
      <c r="CA38" s="3"/>
      <c r="CB38" s="3"/>
      <c r="CC38" s="3"/>
      <c r="CD38" s="3"/>
      <c r="CE38" s="3"/>
      <c r="CF38" s="3"/>
      <c r="CG38" s="3"/>
      <c r="CH38" s="184"/>
      <c r="CI38" s="184"/>
      <c r="CJ38" s="184"/>
      <c r="CK38" s="184"/>
      <c r="CL38" s="184"/>
      <c r="CM38" s="3"/>
      <c r="CN38" s="184"/>
      <c r="CO38" s="184"/>
      <c r="CP38" s="184"/>
      <c r="CQ38" s="184"/>
      <c r="CR38" s="184"/>
      <c r="CS38" s="184"/>
      <c r="CT38" s="184"/>
      <c r="CU38" s="184"/>
      <c r="CV38" s="184"/>
      <c r="CW38" s="184"/>
      <c r="CX38" s="184"/>
      <c r="CY38" s="184"/>
      <c r="CZ38" s="184"/>
      <c r="DA38" s="184"/>
      <c r="DB38" s="184"/>
      <c r="DC38" s="184"/>
      <c r="DD38" s="184"/>
      <c r="DE38" s="107">
        <v>20000</v>
      </c>
      <c r="DF38" s="107">
        <v>20000</v>
      </c>
      <c r="DG38" s="184"/>
      <c r="DH38" s="131" t="e">
        <f>AU38-AX38-AY38</f>
        <v>#REF!</v>
      </c>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3">
        <f t="shared" si="6"/>
        <v>12000</v>
      </c>
      <c r="FR38" s="3"/>
      <c r="FS38" s="3"/>
      <c r="FT38" s="108"/>
      <c r="FU38" s="140"/>
      <c r="FV38" s="140"/>
      <c r="FW38" s="140"/>
      <c r="FX38" s="44">
        <f t="shared" si="19"/>
        <v>35362</v>
      </c>
    </row>
    <row r="39" spans="1:180" ht="36" customHeight="1" x14ac:dyDescent="0.2">
      <c r="A39" s="1">
        <v>3</v>
      </c>
      <c r="B39" s="2" t="s">
        <v>67</v>
      </c>
      <c r="C39" s="2" t="s">
        <v>68</v>
      </c>
      <c r="D39" s="4" t="s">
        <v>47</v>
      </c>
      <c r="E39" s="16" t="s">
        <v>68</v>
      </c>
      <c r="F39" s="16" t="s">
        <v>68</v>
      </c>
      <c r="G39" s="4" t="s">
        <v>180</v>
      </c>
      <c r="H39" s="3">
        <v>7573315</v>
      </c>
      <c r="I39" s="3" t="s">
        <v>172</v>
      </c>
      <c r="J39" s="16" t="s">
        <v>47</v>
      </c>
      <c r="K39" s="3" t="s">
        <v>149</v>
      </c>
      <c r="L39" s="4" t="s">
        <v>119</v>
      </c>
      <c r="M39" s="3">
        <v>71251</v>
      </c>
      <c r="N39" s="3">
        <f t="shared" si="23"/>
        <v>71251</v>
      </c>
      <c r="O39" s="3"/>
      <c r="P39" s="3"/>
      <c r="Q39" s="3"/>
      <c r="R39" s="3"/>
      <c r="S39" s="3"/>
      <c r="T39" s="3"/>
      <c r="U39" s="3"/>
      <c r="V39" s="3"/>
      <c r="W39" s="3"/>
      <c r="X39" s="3"/>
      <c r="Y39" s="3"/>
      <c r="Z39" s="3"/>
      <c r="AA39" s="3"/>
      <c r="AB39" s="3"/>
      <c r="AC39" s="3"/>
      <c r="AD39" s="3"/>
      <c r="AE39" s="3"/>
      <c r="AF39" s="3"/>
      <c r="AG39" s="3">
        <v>300</v>
      </c>
      <c r="AH39" s="3">
        <v>300</v>
      </c>
      <c r="AI39" s="3">
        <v>300</v>
      </c>
      <c r="AJ39" s="3"/>
      <c r="AK39" s="3"/>
      <c r="AL39" s="3">
        <f t="shared" si="35"/>
        <v>0</v>
      </c>
      <c r="AM39" s="3"/>
      <c r="AN39" s="180"/>
      <c r="AO39" s="3"/>
      <c r="AP39" s="3">
        <f t="shared" si="36"/>
        <v>0</v>
      </c>
      <c r="AQ39" s="3">
        <f t="shared" si="37"/>
        <v>0</v>
      </c>
      <c r="AR39" s="3">
        <f t="shared" si="38"/>
        <v>0</v>
      </c>
      <c r="AS39" s="60">
        <f>5300+10000</f>
        <v>15300</v>
      </c>
      <c r="AT39" s="60"/>
      <c r="AU39" s="3">
        <v>50000</v>
      </c>
      <c r="AV39" s="7"/>
      <c r="AW39" s="7"/>
      <c r="AX39" s="59" t="e">
        <f>#REF!+#REF!</f>
        <v>#REF!</v>
      </c>
      <c r="AY39" s="59">
        <v>10000</v>
      </c>
      <c r="AZ39" s="60">
        <f t="shared" si="24"/>
        <v>10000</v>
      </c>
      <c r="BA39" s="59"/>
      <c r="BB39" s="60"/>
      <c r="BC39" s="59">
        <f>9500</f>
        <v>9500</v>
      </c>
      <c r="BD39" s="60">
        <v>9500</v>
      </c>
      <c r="BE39" s="59">
        <f t="shared" si="26"/>
        <v>10000</v>
      </c>
      <c r="BF39" s="60">
        <f t="shared" si="27"/>
        <v>10000</v>
      </c>
      <c r="BG39" s="3">
        <f>[2]Sheet1!$BS$44</f>
        <v>15300</v>
      </c>
      <c r="BH39" s="3">
        <v>12000</v>
      </c>
      <c r="BI39" s="3"/>
      <c r="BJ39" s="3"/>
      <c r="BK39" s="3"/>
      <c r="BL39" s="3"/>
      <c r="BM39" s="3"/>
      <c r="BN39" s="3"/>
      <c r="BO39" s="129"/>
      <c r="BP39" s="3"/>
      <c r="BQ39" s="3"/>
      <c r="BR39" s="3"/>
      <c r="BS39" s="3"/>
      <c r="BT39" s="3"/>
      <c r="BU39" s="3"/>
      <c r="BV39" s="3"/>
      <c r="BW39" s="3"/>
      <c r="BX39" s="3"/>
      <c r="BY39" s="3"/>
      <c r="BZ39" s="3"/>
      <c r="CA39" s="3"/>
      <c r="CB39" s="3"/>
      <c r="CC39" s="3"/>
      <c r="CD39" s="3"/>
      <c r="CE39" s="3"/>
      <c r="CF39" s="3"/>
      <c r="CG39" s="3"/>
      <c r="CH39" s="184"/>
      <c r="CI39" s="184"/>
      <c r="CJ39" s="184"/>
      <c r="CK39" s="184"/>
      <c r="CL39" s="184"/>
      <c r="CM39" s="3"/>
      <c r="CN39" s="184"/>
      <c r="CO39" s="184"/>
      <c r="CP39" s="184"/>
      <c r="CQ39" s="184"/>
      <c r="CR39" s="184"/>
      <c r="CS39" s="184"/>
      <c r="CT39" s="184"/>
      <c r="CU39" s="184"/>
      <c r="CV39" s="184"/>
      <c r="CW39" s="184"/>
      <c r="CX39" s="184"/>
      <c r="CY39" s="184"/>
      <c r="CZ39" s="184"/>
      <c r="DA39" s="184"/>
      <c r="DB39" s="184"/>
      <c r="DC39" s="184"/>
      <c r="DD39" s="184"/>
      <c r="DE39" s="107">
        <v>20000</v>
      </c>
      <c r="DF39" s="107">
        <v>20000</v>
      </c>
      <c r="DG39" s="184"/>
      <c r="DH39" s="131" t="e">
        <f>AU39-AX39-AY39</f>
        <v>#REF!</v>
      </c>
      <c r="DI39" s="184"/>
      <c r="DJ39" s="184"/>
      <c r="DK39" s="184"/>
      <c r="DL39" s="184">
        <v>1</v>
      </c>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3">
        <f t="shared" si="6"/>
        <v>12000</v>
      </c>
      <c r="FR39" s="3"/>
      <c r="FS39" s="3"/>
      <c r="FT39" s="108"/>
      <c r="FU39" s="140"/>
      <c r="FV39" s="140"/>
      <c r="FW39" s="140"/>
      <c r="FX39" s="44">
        <f t="shared" si="19"/>
        <v>34700</v>
      </c>
    </row>
    <row r="40" spans="1:180" ht="46.15" customHeight="1" x14ac:dyDescent="0.2">
      <c r="A40" s="1">
        <v>4</v>
      </c>
      <c r="B40" s="2" t="s">
        <v>69</v>
      </c>
      <c r="C40" s="3" t="s">
        <v>70</v>
      </c>
      <c r="D40" s="4" t="s">
        <v>96</v>
      </c>
      <c r="E40" s="16" t="s">
        <v>70</v>
      </c>
      <c r="F40" s="16" t="s">
        <v>70</v>
      </c>
      <c r="G40" s="4" t="s">
        <v>69</v>
      </c>
      <c r="H40" s="3">
        <v>7569816</v>
      </c>
      <c r="I40" s="3" t="s">
        <v>181</v>
      </c>
      <c r="J40" s="16" t="s">
        <v>96</v>
      </c>
      <c r="K40" s="3" t="s">
        <v>149</v>
      </c>
      <c r="L40" s="4" t="s">
        <v>88</v>
      </c>
      <c r="M40" s="3">
        <v>54000</v>
      </c>
      <c r="N40" s="3">
        <f t="shared" si="23"/>
        <v>54000</v>
      </c>
      <c r="O40" s="3"/>
      <c r="P40" s="3"/>
      <c r="Q40" s="3"/>
      <c r="R40" s="3"/>
      <c r="S40" s="3"/>
      <c r="T40" s="3"/>
      <c r="U40" s="3"/>
      <c r="V40" s="3"/>
      <c r="W40" s="3"/>
      <c r="X40" s="3"/>
      <c r="Y40" s="3"/>
      <c r="Z40" s="3"/>
      <c r="AA40" s="3"/>
      <c r="AB40" s="3"/>
      <c r="AC40" s="3"/>
      <c r="AD40" s="3"/>
      <c r="AE40" s="3"/>
      <c r="AF40" s="3"/>
      <c r="AG40" s="3">
        <v>300</v>
      </c>
      <c r="AH40" s="3">
        <v>300</v>
      </c>
      <c r="AI40" s="3">
        <v>103</v>
      </c>
      <c r="AJ40" s="3"/>
      <c r="AK40" s="3"/>
      <c r="AL40" s="3">
        <f t="shared" si="35"/>
        <v>0</v>
      </c>
      <c r="AM40" s="3"/>
      <c r="AN40" s="180"/>
      <c r="AO40" s="3"/>
      <c r="AP40" s="3">
        <f t="shared" si="36"/>
        <v>0</v>
      </c>
      <c r="AQ40" s="3">
        <f t="shared" si="37"/>
        <v>0</v>
      </c>
      <c r="AR40" s="3">
        <f t="shared" si="38"/>
        <v>0</v>
      </c>
      <c r="AS40" s="60">
        <f>5102+10000</f>
        <v>15102</v>
      </c>
      <c r="AT40" s="60"/>
      <c r="AU40" s="3">
        <v>50000</v>
      </c>
      <c r="AV40" s="7"/>
      <c r="AW40" s="7"/>
      <c r="AX40" s="59" t="e">
        <f>#REF!+#REF!</f>
        <v>#REF!</v>
      </c>
      <c r="AY40" s="59">
        <v>10000</v>
      </c>
      <c r="AZ40" s="60">
        <f t="shared" si="24"/>
        <v>10000</v>
      </c>
      <c r="BA40" s="59"/>
      <c r="BB40" s="60"/>
      <c r="BC40" s="59">
        <v>53</v>
      </c>
      <c r="BD40" s="60">
        <v>53</v>
      </c>
      <c r="BE40" s="59">
        <f t="shared" si="26"/>
        <v>10000</v>
      </c>
      <c r="BF40" s="60">
        <f t="shared" si="27"/>
        <v>10000</v>
      </c>
      <c r="BG40" s="3">
        <f>[2]Sheet1!$BS$45</f>
        <v>15102</v>
      </c>
      <c r="BH40" s="3">
        <v>12000</v>
      </c>
      <c r="BI40" s="3"/>
      <c r="BJ40" s="3"/>
      <c r="BK40" s="3"/>
      <c r="BL40" s="3"/>
      <c r="BM40" s="3"/>
      <c r="BN40" s="3"/>
      <c r="BO40" s="129"/>
      <c r="BP40" s="3"/>
      <c r="BQ40" s="3"/>
      <c r="BR40" s="3"/>
      <c r="BS40" s="3"/>
      <c r="BT40" s="3"/>
      <c r="BU40" s="3"/>
      <c r="BV40" s="3"/>
      <c r="BW40" s="3"/>
      <c r="BX40" s="3"/>
      <c r="BY40" s="3"/>
      <c r="BZ40" s="3"/>
      <c r="CA40" s="3"/>
      <c r="CB40" s="3"/>
      <c r="CC40" s="3"/>
      <c r="CD40" s="3"/>
      <c r="CE40" s="3"/>
      <c r="CF40" s="3"/>
      <c r="CG40" s="3"/>
      <c r="CH40" s="184"/>
      <c r="CI40" s="184"/>
      <c r="CJ40" s="184"/>
      <c r="CK40" s="184"/>
      <c r="CL40" s="184"/>
      <c r="CM40" s="3"/>
      <c r="CN40" s="184"/>
      <c r="CO40" s="184"/>
      <c r="CP40" s="184"/>
      <c r="CQ40" s="184"/>
      <c r="CR40" s="184"/>
      <c r="CS40" s="184"/>
      <c r="CT40" s="184"/>
      <c r="CU40" s="184"/>
      <c r="CV40" s="184"/>
      <c r="CW40" s="184"/>
      <c r="CX40" s="184"/>
      <c r="CY40" s="184"/>
      <c r="CZ40" s="184"/>
      <c r="DA40" s="184"/>
      <c r="DB40" s="184"/>
      <c r="DC40" s="184"/>
      <c r="DD40" s="184"/>
      <c r="DE40" s="107">
        <v>20000</v>
      </c>
      <c r="DF40" s="130" t="e">
        <f>M40-AX40-AY40-DE40</f>
        <v>#REF!</v>
      </c>
      <c r="DG40" s="184"/>
      <c r="DH40" s="131" t="e">
        <f>AU40-AX40-AY40</f>
        <v>#REF!</v>
      </c>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3">
        <f t="shared" si="6"/>
        <v>12000</v>
      </c>
      <c r="FR40" s="3"/>
      <c r="FS40" s="3"/>
      <c r="FT40" s="108"/>
      <c r="FU40" s="147"/>
      <c r="FV40" s="140"/>
      <c r="FW40" s="140"/>
      <c r="FX40" s="44">
        <f t="shared" si="19"/>
        <v>34898</v>
      </c>
    </row>
    <row r="41" spans="1:180" ht="35.450000000000003" customHeight="1" x14ac:dyDescent="0.2">
      <c r="A41" s="1">
        <v>5</v>
      </c>
      <c r="B41" s="2" t="s">
        <v>71</v>
      </c>
      <c r="C41" s="3" t="s">
        <v>72</v>
      </c>
      <c r="D41" s="4" t="s">
        <v>97</v>
      </c>
      <c r="E41" s="16" t="s">
        <v>72</v>
      </c>
      <c r="F41" s="16" t="s">
        <v>72</v>
      </c>
      <c r="G41" s="4" t="s">
        <v>182</v>
      </c>
      <c r="H41" s="3">
        <v>7565299</v>
      </c>
      <c r="I41" s="3" t="s">
        <v>172</v>
      </c>
      <c r="J41" s="16" t="s">
        <v>97</v>
      </c>
      <c r="K41" s="3" t="s">
        <v>149</v>
      </c>
      <c r="L41" s="4" t="s">
        <v>89</v>
      </c>
      <c r="M41" s="3">
        <v>71999</v>
      </c>
      <c r="N41" s="3">
        <f t="shared" si="23"/>
        <v>71999</v>
      </c>
      <c r="O41" s="3"/>
      <c r="P41" s="3"/>
      <c r="Q41" s="3"/>
      <c r="R41" s="3"/>
      <c r="S41" s="3"/>
      <c r="T41" s="3"/>
      <c r="U41" s="3"/>
      <c r="V41" s="3"/>
      <c r="W41" s="3"/>
      <c r="X41" s="3"/>
      <c r="Y41" s="3"/>
      <c r="Z41" s="3"/>
      <c r="AA41" s="3"/>
      <c r="AB41" s="3"/>
      <c r="AC41" s="3"/>
      <c r="AD41" s="3"/>
      <c r="AE41" s="3"/>
      <c r="AF41" s="3"/>
      <c r="AG41" s="3">
        <v>300</v>
      </c>
      <c r="AH41" s="3">
        <v>300</v>
      </c>
      <c r="AI41" s="3">
        <v>300</v>
      </c>
      <c r="AJ41" s="3"/>
      <c r="AK41" s="3"/>
      <c r="AL41" s="3">
        <f t="shared" si="35"/>
        <v>0</v>
      </c>
      <c r="AM41" s="3"/>
      <c r="AN41" s="180"/>
      <c r="AO41" s="3"/>
      <c r="AP41" s="3">
        <f t="shared" si="36"/>
        <v>0</v>
      </c>
      <c r="AQ41" s="3">
        <f t="shared" si="37"/>
        <v>0</v>
      </c>
      <c r="AR41" s="3">
        <f t="shared" si="38"/>
        <v>0</v>
      </c>
      <c r="AS41" s="60">
        <f>5300+10000</f>
        <v>15300</v>
      </c>
      <c r="AT41" s="60"/>
      <c r="AU41" s="3">
        <v>50000</v>
      </c>
      <c r="AV41" s="7"/>
      <c r="AW41" s="7"/>
      <c r="AX41" s="59" t="e">
        <f>#REF!+#REF!</f>
        <v>#REF!</v>
      </c>
      <c r="AY41" s="59">
        <v>10000</v>
      </c>
      <c r="AZ41" s="60">
        <f t="shared" si="24"/>
        <v>10000</v>
      </c>
      <c r="BA41" s="59"/>
      <c r="BB41" s="60"/>
      <c r="BC41" s="59">
        <v>5158</v>
      </c>
      <c r="BD41" s="60">
        <f>BC41</f>
        <v>5158</v>
      </c>
      <c r="BE41" s="59">
        <f t="shared" si="26"/>
        <v>10000</v>
      </c>
      <c r="BF41" s="60">
        <f t="shared" si="27"/>
        <v>10000</v>
      </c>
      <c r="BG41" s="3">
        <f>[2]Sheet1!$BS$46-4400</f>
        <v>10900</v>
      </c>
      <c r="BH41" s="3">
        <v>12000</v>
      </c>
      <c r="BI41" s="3"/>
      <c r="BJ41" s="3"/>
      <c r="BK41" s="3"/>
      <c r="BL41" s="3"/>
      <c r="BM41" s="3"/>
      <c r="BN41" s="3"/>
      <c r="BO41" s="129"/>
      <c r="BP41" s="3"/>
      <c r="BQ41" s="3"/>
      <c r="BR41" s="3"/>
      <c r="BS41" s="3"/>
      <c r="BT41" s="3"/>
      <c r="BU41" s="3"/>
      <c r="BV41" s="3"/>
      <c r="BW41" s="3"/>
      <c r="BX41" s="3"/>
      <c r="BY41" s="3"/>
      <c r="BZ41" s="3"/>
      <c r="CA41" s="3"/>
      <c r="CB41" s="3"/>
      <c r="CC41" s="3"/>
      <c r="CD41" s="3"/>
      <c r="CE41" s="3"/>
      <c r="CF41" s="3"/>
      <c r="CG41" s="3"/>
      <c r="CH41" s="184"/>
      <c r="CI41" s="184"/>
      <c r="CJ41" s="184"/>
      <c r="CK41" s="184"/>
      <c r="CL41" s="184"/>
      <c r="CM41" s="3"/>
      <c r="CN41" s="184"/>
      <c r="CO41" s="184"/>
      <c r="CP41" s="184"/>
      <c r="CQ41" s="184"/>
      <c r="CR41" s="184"/>
      <c r="CS41" s="184"/>
      <c r="CT41" s="184"/>
      <c r="CU41" s="184"/>
      <c r="CV41" s="184"/>
      <c r="CW41" s="184"/>
      <c r="CX41" s="184"/>
      <c r="CY41" s="184"/>
      <c r="CZ41" s="184"/>
      <c r="DA41" s="184"/>
      <c r="DB41" s="184"/>
      <c r="DC41" s="184"/>
      <c r="DD41" s="184"/>
      <c r="DE41" s="107">
        <v>20000</v>
      </c>
      <c r="DF41" s="107">
        <v>20000</v>
      </c>
      <c r="DG41" s="184"/>
      <c r="DH41" s="131" t="e">
        <f>AU41-AX41-AY41</f>
        <v>#REF!</v>
      </c>
      <c r="DI41" s="184"/>
      <c r="DJ41" s="184"/>
      <c r="DK41" s="184"/>
      <c r="DL41" s="184">
        <v>3</v>
      </c>
      <c r="DM41" s="184"/>
      <c r="DN41" s="184"/>
      <c r="DO41" s="184"/>
      <c r="DP41" s="184"/>
      <c r="DQ41" s="184"/>
      <c r="DR41" s="184"/>
      <c r="DS41" s="184"/>
      <c r="DT41" s="184"/>
      <c r="DU41" s="184"/>
      <c r="DV41" s="184"/>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4"/>
      <c r="FA41" s="184"/>
      <c r="FB41" s="184"/>
      <c r="FC41" s="184"/>
      <c r="FD41" s="184"/>
      <c r="FE41" s="184"/>
      <c r="FF41" s="184"/>
      <c r="FG41" s="184"/>
      <c r="FH41" s="184"/>
      <c r="FI41" s="184"/>
      <c r="FJ41" s="184"/>
      <c r="FK41" s="184"/>
      <c r="FL41" s="184"/>
      <c r="FM41" s="184"/>
      <c r="FN41" s="184"/>
      <c r="FO41" s="184"/>
      <c r="FP41" s="184"/>
      <c r="FQ41" s="3">
        <f t="shared" si="6"/>
        <v>12000</v>
      </c>
      <c r="FR41" s="3"/>
      <c r="FS41" s="3"/>
      <c r="FT41" s="108"/>
      <c r="FU41" s="140">
        <f>5300+5600</f>
        <v>10900</v>
      </c>
      <c r="FV41" s="140"/>
      <c r="FW41" s="140"/>
      <c r="FX41" s="44">
        <f t="shared" si="19"/>
        <v>34700</v>
      </c>
    </row>
    <row r="42" spans="1:180" ht="34.15" customHeight="1" x14ac:dyDescent="0.2">
      <c r="A42" s="1">
        <v>6</v>
      </c>
      <c r="B42" s="2" t="s">
        <v>103</v>
      </c>
      <c r="C42" s="3" t="s">
        <v>105</v>
      </c>
      <c r="D42" s="4"/>
      <c r="E42" s="16" t="s">
        <v>105</v>
      </c>
      <c r="F42" s="16" t="s">
        <v>105</v>
      </c>
      <c r="G42" s="4" t="s">
        <v>183</v>
      </c>
      <c r="H42" s="3">
        <v>7568353</v>
      </c>
      <c r="I42" s="3" t="s">
        <v>172</v>
      </c>
      <c r="J42" s="16" t="s">
        <v>197</v>
      </c>
      <c r="K42" s="3" t="s">
        <v>104</v>
      </c>
      <c r="L42" s="4" t="s">
        <v>113</v>
      </c>
      <c r="M42" s="3">
        <v>44039</v>
      </c>
      <c r="N42" s="3">
        <f>M42</f>
        <v>44039</v>
      </c>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60">
        <v>3300</v>
      </c>
      <c r="AT42" s="60"/>
      <c r="AU42" s="3">
        <v>30000</v>
      </c>
      <c r="AV42" s="7"/>
      <c r="AW42" s="7"/>
      <c r="AX42" s="59" t="e">
        <f>#REF!+#REF!</f>
        <v>#REF!</v>
      </c>
      <c r="AY42" s="59">
        <v>3000</v>
      </c>
      <c r="AZ42" s="60">
        <f t="shared" si="24"/>
        <v>3000</v>
      </c>
      <c r="BA42" s="59"/>
      <c r="BB42" s="60"/>
      <c r="BC42" s="59"/>
      <c r="BD42" s="60"/>
      <c r="BE42" s="59">
        <f t="shared" si="26"/>
        <v>3000</v>
      </c>
      <c r="BF42" s="60">
        <f t="shared" si="27"/>
        <v>3000</v>
      </c>
      <c r="BG42" s="3">
        <f>300+1000</f>
        <v>1300</v>
      </c>
      <c r="BH42" s="3">
        <v>8000</v>
      </c>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184"/>
      <c r="CI42" s="184"/>
      <c r="CJ42" s="184"/>
      <c r="CK42" s="184"/>
      <c r="CL42" s="184"/>
      <c r="CM42" s="3"/>
      <c r="CN42" s="184"/>
      <c r="CO42" s="184"/>
      <c r="CP42" s="184"/>
      <c r="CQ42" s="184"/>
      <c r="CR42" s="184"/>
      <c r="CS42" s="184"/>
      <c r="CT42" s="184"/>
      <c r="CU42" s="184"/>
      <c r="CV42" s="184"/>
      <c r="CW42" s="184"/>
      <c r="CX42" s="184"/>
      <c r="CY42" s="184"/>
      <c r="CZ42" s="184"/>
      <c r="DA42" s="184"/>
      <c r="DB42" s="184"/>
      <c r="DC42" s="184"/>
      <c r="DD42" s="184"/>
      <c r="DE42" s="107">
        <v>10000</v>
      </c>
      <c r="DF42" s="107">
        <v>20000</v>
      </c>
      <c r="DG42" s="184"/>
      <c r="DH42" s="184"/>
      <c r="DI42" s="184"/>
      <c r="DJ42" s="184"/>
      <c r="DK42" s="184"/>
      <c r="DL42" s="184">
        <v>2</v>
      </c>
      <c r="DM42" s="184"/>
      <c r="DN42" s="184"/>
      <c r="DO42" s="184"/>
      <c r="DP42" s="184"/>
      <c r="DQ42" s="184"/>
      <c r="DR42" s="184"/>
      <c r="DS42" s="184"/>
      <c r="DT42" s="184"/>
      <c r="DU42" s="184"/>
      <c r="DV42" s="184"/>
      <c r="DW42" s="184"/>
      <c r="DX42" s="184"/>
      <c r="DY42" s="184"/>
      <c r="DZ42" s="184"/>
      <c r="EA42" s="184"/>
      <c r="EB42" s="184"/>
      <c r="EC42" s="184"/>
      <c r="ED42" s="184"/>
      <c r="EE42" s="184"/>
      <c r="EF42" s="184"/>
      <c r="EG42" s="184"/>
      <c r="EH42" s="184"/>
      <c r="EI42" s="184"/>
      <c r="EJ42" s="184"/>
      <c r="EK42" s="184"/>
      <c r="EL42" s="184"/>
      <c r="EM42" s="184"/>
      <c r="EN42" s="184"/>
      <c r="EO42" s="184"/>
      <c r="EP42" s="184"/>
      <c r="EQ42" s="184"/>
      <c r="ER42" s="184"/>
      <c r="ES42" s="184"/>
      <c r="ET42" s="184"/>
      <c r="EU42" s="184"/>
      <c r="EV42" s="184"/>
      <c r="EW42" s="184"/>
      <c r="EX42" s="184"/>
      <c r="EY42" s="184"/>
      <c r="EZ42" s="184"/>
      <c r="FA42" s="184"/>
      <c r="FB42" s="184"/>
      <c r="FC42" s="184"/>
      <c r="FD42" s="184"/>
      <c r="FE42" s="184"/>
      <c r="FF42" s="184"/>
      <c r="FG42" s="184"/>
      <c r="FH42" s="184"/>
      <c r="FI42" s="184"/>
      <c r="FJ42" s="184"/>
      <c r="FK42" s="184"/>
      <c r="FL42" s="184"/>
      <c r="FM42" s="184"/>
      <c r="FN42" s="184"/>
      <c r="FO42" s="184"/>
      <c r="FP42" s="184"/>
      <c r="FQ42" s="3">
        <f t="shared" si="6"/>
        <v>8000</v>
      </c>
      <c r="FR42" s="3"/>
      <c r="FS42" s="3"/>
      <c r="FT42" s="108"/>
      <c r="FU42" s="140"/>
      <c r="FV42" s="140"/>
      <c r="FW42" s="140"/>
      <c r="FX42" s="44">
        <f t="shared" si="19"/>
        <v>26700</v>
      </c>
    </row>
    <row r="43" spans="1:180" ht="33" customHeight="1" x14ac:dyDescent="0.2">
      <c r="A43" s="1">
        <v>7</v>
      </c>
      <c r="B43" s="2" t="s">
        <v>106</v>
      </c>
      <c r="C43" s="3" t="s">
        <v>72</v>
      </c>
      <c r="D43" s="4"/>
      <c r="E43" s="16" t="s">
        <v>72</v>
      </c>
      <c r="F43" s="16" t="s">
        <v>72</v>
      </c>
      <c r="G43" s="4" t="s">
        <v>184</v>
      </c>
      <c r="H43" s="3">
        <v>7448398</v>
      </c>
      <c r="I43" s="3" t="s">
        <v>172</v>
      </c>
      <c r="J43" s="16" t="s">
        <v>196</v>
      </c>
      <c r="K43" s="3" t="s">
        <v>104</v>
      </c>
      <c r="L43" s="4" t="s">
        <v>114</v>
      </c>
      <c r="M43" s="3">
        <v>67710</v>
      </c>
      <c r="N43" s="3">
        <f>M43</f>
        <v>67710</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60">
        <v>3000</v>
      </c>
      <c r="AT43" s="60"/>
      <c r="AU43" s="3">
        <v>30750</v>
      </c>
      <c r="AV43" s="7"/>
      <c r="AW43" s="7"/>
      <c r="AX43" s="59">
        <v>300</v>
      </c>
      <c r="AY43" s="59">
        <v>3000</v>
      </c>
      <c r="AZ43" s="60">
        <f t="shared" si="24"/>
        <v>3000</v>
      </c>
      <c r="BA43" s="59"/>
      <c r="BB43" s="60"/>
      <c r="BC43" s="59"/>
      <c r="BD43" s="60"/>
      <c r="BE43" s="59">
        <f t="shared" si="26"/>
        <v>3000</v>
      </c>
      <c r="BF43" s="60">
        <f t="shared" si="27"/>
        <v>3000</v>
      </c>
      <c r="BG43" s="3">
        <f>300+1500</f>
        <v>1800</v>
      </c>
      <c r="BH43" s="3">
        <v>8000</v>
      </c>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184"/>
      <c r="CI43" s="184"/>
      <c r="CJ43" s="184"/>
      <c r="CK43" s="184"/>
      <c r="CL43" s="184"/>
      <c r="CM43" s="3"/>
      <c r="CN43" s="184"/>
      <c r="CO43" s="184"/>
      <c r="CP43" s="184"/>
      <c r="CQ43" s="184"/>
      <c r="CR43" s="184"/>
      <c r="CS43" s="184"/>
      <c r="CT43" s="184"/>
      <c r="CU43" s="184"/>
      <c r="CV43" s="184"/>
      <c r="CW43" s="184"/>
      <c r="CX43" s="184"/>
      <c r="CY43" s="184"/>
      <c r="CZ43" s="184"/>
      <c r="DA43" s="184"/>
      <c r="DB43" s="184"/>
      <c r="DC43" s="184"/>
      <c r="DD43" s="184"/>
      <c r="DE43" s="107">
        <v>10000</v>
      </c>
      <c r="DF43" s="107">
        <v>20000</v>
      </c>
      <c r="DG43" s="184"/>
      <c r="DH43" s="184"/>
      <c r="DI43" s="184"/>
      <c r="DJ43" s="184"/>
      <c r="DK43" s="184"/>
      <c r="DL43" s="184"/>
      <c r="DM43" s="184"/>
      <c r="DN43" s="184"/>
      <c r="DO43" s="184"/>
      <c r="DP43" s="184"/>
      <c r="DQ43" s="184"/>
      <c r="DR43" s="184"/>
      <c r="DS43" s="184"/>
      <c r="DT43" s="184"/>
      <c r="DU43" s="184"/>
      <c r="DV43" s="184"/>
      <c r="DW43" s="184"/>
      <c r="DX43" s="184"/>
      <c r="DY43" s="184"/>
      <c r="DZ43" s="184"/>
      <c r="EA43" s="184"/>
      <c r="EB43" s="184"/>
      <c r="EC43" s="184"/>
      <c r="ED43" s="184"/>
      <c r="EE43" s="184"/>
      <c r="EF43" s="184"/>
      <c r="EG43" s="184"/>
      <c r="EH43" s="184"/>
      <c r="EI43" s="184"/>
      <c r="EJ43" s="184"/>
      <c r="EK43" s="184"/>
      <c r="EL43" s="184"/>
      <c r="EM43" s="184"/>
      <c r="EN43" s="184"/>
      <c r="EO43" s="184"/>
      <c r="EP43" s="184"/>
      <c r="EQ43" s="184"/>
      <c r="ER43" s="184"/>
      <c r="ES43" s="184"/>
      <c r="ET43" s="184"/>
      <c r="EU43" s="184"/>
      <c r="EV43" s="184"/>
      <c r="EW43" s="184"/>
      <c r="EX43" s="184"/>
      <c r="EY43" s="184"/>
      <c r="EZ43" s="184"/>
      <c r="FA43" s="184"/>
      <c r="FB43" s="184"/>
      <c r="FC43" s="184"/>
      <c r="FD43" s="184"/>
      <c r="FE43" s="184"/>
      <c r="FF43" s="184"/>
      <c r="FG43" s="184"/>
      <c r="FH43" s="184"/>
      <c r="FI43" s="184"/>
      <c r="FJ43" s="184"/>
      <c r="FK43" s="184"/>
      <c r="FL43" s="184"/>
      <c r="FM43" s="184"/>
      <c r="FN43" s="184"/>
      <c r="FO43" s="184"/>
      <c r="FP43" s="184"/>
      <c r="FQ43" s="3">
        <f t="shared" si="6"/>
        <v>8000</v>
      </c>
      <c r="FR43" s="3"/>
      <c r="FS43" s="3"/>
      <c r="FT43" s="108"/>
      <c r="FU43" s="140"/>
      <c r="FV43" s="140"/>
      <c r="FW43" s="140"/>
      <c r="FX43" s="44">
        <f t="shared" si="19"/>
        <v>27750</v>
      </c>
    </row>
    <row r="44" spans="1:180" s="86" customFormat="1" ht="33.6" customHeight="1" x14ac:dyDescent="0.2">
      <c r="A44" s="93" t="s">
        <v>76</v>
      </c>
      <c r="B44" s="92" t="s">
        <v>77</v>
      </c>
      <c r="C44" s="81"/>
      <c r="D44" s="83"/>
      <c r="E44" s="83"/>
      <c r="F44" s="83"/>
      <c r="G44" s="83"/>
      <c r="H44" s="81"/>
      <c r="I44" s="81"/>
      <c r="J44" s="83"/>
      <c r="K44" s="81"/>
      <c r="L44" s="81"/>
      <c r="M44" s="81"/>
      <c r="N44" s="81"/>
      <c r="O44" s="81"/>
      <c r="P44" s="81"/>
      <c r="Q44" s="81"/>
      <c r="R44" s="81"/>
      <c r="S44" s="81"/>
      <c r="T44" s="81"/>
      <c r="U44" s="81"/>
      <c r="V44" s="81"/>
      <c r="W44" s="81"/>
      <c r="X44" s="81"/>
      <c r="Y44" s="81"/>
      <c r="Z44" s="81"/>
      <c r="AA44" s="81"/>
      <c r="AB44" s="81"/>
      <c r="AC44" s="81" t="e">
        <f>#REF!</f>
        <v>#REF!</v>
      </c>
      <c r="AD44" s="81" t="e">
        <f>#REF!</f>
        <v>#REF!</v>
      </c>
      <c r="AE44" s="81"/>
      <c r="AF44" s="81"/>
      <c r="AG44" s="81" t="e">
        <f>#REF!+AG48+#REF!+AG45</f>
        <v>#REF!</v>
      </c>
      <c r="AH44" s="81" t="e">
        <f>#REF!+AH48+#REF!+AH45</f>
        <v>#REF!</v>
      </c>
      <c r="AI44" s="81" t="e">
        <f>#REF!+AI48+#REF!+AI45</f>
        <v>#REF!</v>
      </c>
      <c r="AJ44" s="81" t="e">
        <f>#REF!+AJ48+#REF!+AJ45</f>
        <v>#REF!</v>
      </c>
      <c r="AK44" s="81" t="e">
        <f>#REF!+AK48+AK45</f>
        <v>#REF!</v>
      </c>
      <c r="AL44" s="81" t="e">
        <f>#REF!+AL48+AL45</f>
        <v>#REF!</v>
      </c>
      <c r="AM44" s="81" t="e">
        <f>#REF!+AM48+AM45</f>
        <v>#REF!</v>
      </c>
      <c r="AN44" s="81" t="e">
        <f>#REF!+AN48+AN45</f>
        <v>#REF!</v>
      </c>
      <c r="AO44" s="81" t="e">
        <f>#REF!+AO48+AO45</f>
        <v>#REF!</v>
      </c>
      <c r="AP44" s="81" t="e">
        <f>#REF!+AP48+AP45</f>
        <v>#REF!</v>
      </c>
      <c r="AQ44" s="81" t="e">
        <f>#REF!+AQ48+AQ45</f>
        <v>#REF!</v>
      </c>
      <c r="AR44" s="81" t="e">
        <f>#REF!+AR48+AR45</f>
        <v>#REF!</v>
      </c>
      <c r="AS44" s="84"/>
      <c r="AT44" s="84"/>
      <c r="AU44" s="81"/>
      <c r="AV44" s="81"/>
      <c r="AW44" s="81"/>
      <c r="AX44" s="81"/>
      <c r="AY44" s="81"/>
      <c r="AZ44" s="81"/>
      <c r="BA44" s="81"/>
      <c r="BB44" s="81"/>
      <c r="BC44" s="81"/>
      <c r="BD44" s="81"/>
      <c r="BE44" s="81"/>
      <c r="BF44" s="81"/>
      <c r="BG44" s="81"/>
      <c r="BH44" s="81">
        <f>BH45+BH48</f>
        <v>48811</v>
      </c>
      <c r="BI44" s="81">
        <f t="shared" ref="BI44:DT44" si="47">BI45+BI48</f>
        <v>0</v>
      </c>
      <c r="BJ44" s="81">
        <f t="shared" si="47"/>
        <v>0</v>
      </c>
      <c r="BK44" s="81">
        <f t="shared" si="47"/>
        <v>0</v>
      </c>
      <c r="BL44" s="81">
        <f t="shared" si="47"/>
        <v>0</v>
      </c>
      <c r="BM44" s="81">
        <f t="shared" si="47"/>
        <v>0</v>
      </c>
      <c r="BN44" s="81">
        <f t="shared" si="47"/>
        <v>0</v>
      </c>
      <c r="BO44" s="81">
        <f t="shared" si="47"/>
        <v>0</v>
      </c>
      <c r="BP44" s="81">
        <f t="shared" si="47"/>
        <v>0</v>
      </c>
      <c r="BQ44" s="81">
        <f t="shared" si="47"/>
        <v>0</v>
      </c>
      <c r="BR44" s="81">
        <f t="shared" si="47"/>
        <v>0</v>
      </c>
      <c r="BS44" s="81">
        <f t="shared" si="47"/>
        <v>0</v>
      </c>
      <c r="BT44" s="81">
        <f t="shared" si="47"/>
        <v>0</v>
      </c>
      <c r="BU44" s="81">
        <f t="shared" si="47"/>
        <v>0</v>
      </c>
      <c r="BV44" s="81">
        <f t="shared" si="47"/>
        <v>0</v>
      </c>
      <c r="BW44" s="81">
        <f t="shared" si="47"/>
        <v>0</v>
      </c>
      <c r="BX44" s="81">
        <f t="shared" si="47"/>
        <v>0</v>
      </c>
      <c r="BY44" s="81">
        <f t="shared" si="47"/>
        <v>0</v>
      </c>
      <c r="BZ44" s="81">
        <f t="shared" si="47"/>
        <v>0</v>
      </c>
      <c r="CA44" s="81">
        <f t="shared" si="47"/>
        <v>0</v>
      </c>
      <c r="CB44" s="81">
        <f t="shared" si="47"/>
        <v>0</v>
      </c>
      <c r="CC44" s="81">
        <f t="shared" si="47"/>
        <v>0</v>
      </c>
      <c r="CD44" s="81">
        <f t="shared" si="47"/>
        <v>0</v>
      </c>
      <c r="CE44" s="81">
        <f t="shared" si="47"/>
        <v>0</v>
      </c>
      <c r="CF44" s="81">
        <f t="shared" si="47"/>
        <v>0</v>
      </c>
      <c r="CG44" s="81">
        <f t="shared" si="47"/>
        <v>0</v>
      </c>
      <c r="CH44" s="81">
        <f t="shared" si="47"/>
        <v>0</v>
      </c>
      <c r="CI44" s="81">
        <f t="shared" si="47"/>
        <v>0</v>
      </c>
      <c r="CJ44" s="81">
        <f t="shared" si="47"/>
        <v>0</v>
      </c>
      <c r="CK44" s="81">
        <f t="shared" si="47"/>
        <v>0</v>
      </c>
      <c r="CL44" s="81">
        <f t="shared" si="47"/>
        <v>0</v>
      </c>
      <c r="CM44" s="81">
        <f t="shared" si="47"/>
        <v>0</v>
      </c>
      <c r="CN44" s="81">
        <f t="shared" si="47"/>
        <v>0</v>
      </c>
      <c r="CO44" s="81">
        <f t="shared" si="47"/>
        <v>0</v>
      </c>
      <c r="CP44" s="81">
        <f t="shared" si="47"/>
        <v>0</v>
      </c>
      <c r="CQ44" s="81">
        <f t="shared" si="47"/>
        <v>0</v>
      </c>
      <c r="CR44" s="81">
        <f t="shared" si="47"/>
        <v>0</v>
      </c>
      <c r="CS44" s="81">
        <f t="shared" si="47"/>
        <v>0</v>
      </c>
      <c r="CT44" s="81">
        <f t="shared" si="47"/>
        <v>0</v>
      </c>
      <c r="CU44" s="81">
        <f t="shared" si="47"/>
        <v>0</v>
      </c>
      <c r="CV44" s="81">
        <f t="shared" si="47"/>
        <v>0</v>
      </c>
      <c r="CW44" s="81">
        <f t="shared" si="47"/>
        <v>0</v>
      </c>
      <c r="CX44" s="81">
        <f t="shared" si="47"/>
        <v>0</v>
      </c>
      <c r="CY44" s="81">
        <f t="shared" si="47"/>
        <v>0</v>
      </c>
      <c r="CZ44" s="81">
        <f t="shared" si="47"/>
        <v>0</v>
      </c>
      <c r="DA44" s="81">
        <f t="shared" si="47"/>
        <v>0</v>
      </c>
      <c r="DB44" s="81">
        <f t="shared" si="47"/>
        <v>0</v>
      </c>
      <c r="DC44" s="81">
        <f t="shared" si="47"/>
        <v>0</v>
      </c>
      <c r="DD44" s="81">
        <f t="shared" si="47"/>
        <v>0</v>
      </c>
      <c r="DE44" s="81" t="e">
        <f t="shared" si="47"/>
        <v>#REF!</v>
      </c>
      <c r="DF44" s="81">
        <f t="shared" si="47"/>
        <v>50000</v>
      </c>
      <c r="DG44" s="81">
        <f t="shared" si="47"/>
        <v>0</v>
      </c>
      <c r="DH44" s="81" t="e">
        <f t="shared" si="47"/>
        <v>#REF!</v>
      </c>
      <c r="DI44" s="81">
        <f t="shared" si="47"/>
        <v>0</v>
      </c>
      <c r="DJ44" s="81">
        <f t="shared" si="47"/>
        <v>0</v>
      </c>
      <c r="DK44" s="81">
        <f t="shared" si="47"/>
        <v>0</v>
      </c>
      <c r="DL44" s="81">
        <f t="shared" si="47"/>
        <v>4</v>
      </c>
      <c r="DM44" s="81">
        <f t="shared" si="47"/>
        <v>0</v>
      </c>
      <c r="DN44" s="81">
        <f t="shared" si="47"/>
        <v>0</v>
      </c>
      <c r="DO44" s="81">
        <f t="shared" si="47"/>
        <v>0</v>
      </c>
      <c r="DP44" s="81">
        <f t="shared" si="47"/>
        <v>0</v>
      </c>
      <c r="DQ44" s="81">
        <f t="shared" si="47"/>
        <v>0</v>
      </c>
      <c r="DR44" s="81">
        <f t="shared" si="47"/>
        <v>0</v>
      </c>
      <c r="DS44" s="81">
        <f t="shared" si="47"/>
        <v>0</v>
      </c>
      <c r="DT44" s="81">
        <f t="shared" si="47"/>
        <v>0</v>
      </c>
      <c r="DU44" s="81">
        <f t="shared" ref="DU44:FQ44" si="48">DU45+DU48</f>
        <v>0</v>
      </c>
      <c r="DV44" s="81">
        <f t="shared" si="48"/>
        <v>0</v>
      </c>
      <c r="DW44" s="81">
        <f t="shared" si="48"/>
        <v>0</v>
      </c>
      <c r="DX44" s="81">
        <f t="shared" si="48"/>
        <v>0</v>
      </c>
      <c r="DY44" s="81">
        <f t="shared" si="48"/>
        <v>0</v>
      </c>
      <c r="DZ44" s="81">
        <f t="shared" si="48"/>
        <v>0</v>
      </c>
      <c r="EA44" s="81">
        <f t="shared" si="48"/>
        <v>0</v>
      </c>
      <c r="EB44" s="81">
        <f t="shared" si="48"/>
        <v>0</v>
      </c>
      <c r="EC44" s="81">
        <f t="shared" si="48"/>
        <v>0</v>
      </c>
      <c r="ED44" s="81">
        <f t="shared" si="48"/>
        <v>0</v>
      </c>
      <c r="EE44" s="81">
        <f t="shared" si="48"/>
        <v>0</v>
      </c>
      <c r="EF44" s="81">
        <f t="shared" si="48"/>
        <v>0</v>
      </c>
      <c r="EG44" s="81">
        <f t="shared" si="48"/>
        <v>0</v>
      </c>
      <c r="EH44" s="81">
        <f t="shared" si="48"/>
        <v>0</v>
      </c>
      <c r="EI44" s="81">
        <f t="shared" si="48"/>
        <v>0</v>
      </c>
      <c r="EJ44" s="81">
        <f t="shared" si="48"/>
        <v>0</v>
      </c>
      <c r="EK44" s="81">
        <f t="shared" si="48"/>
        <v>0</v>
      </c>
      <c r="EL44" s="81">
        <f t="shared" si="48"/>
        <v>0</v>
      </c>
      <c r="EM44" s="81">
        <f t="shared" si="48"/>
        <v>0</v>
      </c>
      <c r="EN44" s="81">
        <f t="shared" si="48"/>
        <v>0</v>
      </c>
      <c r="EO44" s="81">
        <f t="shared" si="48"/>
        <v>0</v>
      </c>
      <c r="EP44" s="81">
        <f t="shared" si="48"/>
        <v>0</v>
      </c>
      <c r="EQ44" s="81">
        <f t="shared" si="48"/>
        <v>0</v>
      </c>
      <c r="ER44" s="81">
        <f t="shared" si="48"/>
        <v>0</v>
      </c>
      <c r="ES44" s="81">
        <f t="shared" si="48"/>
        <v>0</v>
      </c>
      <c r="ET44" s="81">
        <f t="shared" si="48"/>
        <v>0</v>
      </c>
      <c r="EU44" s="81">
        <f t="shared" si="48"/>
        <v>0</v>
      </c>
      <c r="EV44" s="81">
        <f t="shared" si="48"/>
        <v>0</v>
      </c>
      <c r="EW44" s="81">
        <f t="shared" si="48"/>
        <v>0</v>
      </c>
      <c r="EX44" s="81">
        <f t="shared" si="48"/>
        <v>0</v>
      </c>
      <c r="EY44" s="81">
        <f t="shared" si="48"/>
        <v>0</v>
      </c>
      <c r="EZ44" s="81">
        <f t="shared" si="48"/>
        <v>0</v>
      </c>
      <c r="FA44" s="81">
        <f t="shared" si="48"/>
        <v>0</v>
      </c>
      <c r="FB44" s="81">
        <f t="shared" si="48"/>
        <v>0</v>
      </c>
      <c r="FC44" s="81">
        <f t="shared" si="48"/>
        <v>0</v>
      </c>
      <c r="FD44" s="81">
        <f t="shared" si="48"/>
        <v>0</v>
      </c>
      <c r="FE44" s="81">
        <f t="shared" si="48"/>
        <v>0</v>
      </c>
      <c r="FF44" s="81">
        <f t="shared" si="48"/>
        <v>0</v>
      </c>
      <c r="FG44" s="81">
        <f t="shared" si="48"/>
        <v>0</v>
      </c>
      <c r="FH44" s="81">
        <f t="shared" si="48"/>
        <v>0</v>
      </c>
      <c r="FI44" s="81">
        <f t="shared" si="48"/>
        <v>0</v>
      </c>
      <c r="FJ44" s="81">
        <f t="shared" si="48"/>
        <v>0</v>
      </c>
      <c r="FK44" s="81">
        <f t="shared" si="48"/>
        <v>0</v>
      </c>
      <c r="FL44" s="81">
        <f t="shared" si="48"/>
        <v>0</v>
      </c>
      <c r="FM44" s="81">
        <f t="shared" si="48"/>
        <v>0</v>
      </c>
      <c r="FN44" s="81">
        <f t="shared" si="48"/>
        <v>0</v>
      </c>
      <c r="FO44" s="81">
        <f t="shared" si="48"/>
        <v>0</v>
      </c>
      <c r="FP44" s="81">
        <f t="shared" si="48"/>
        <v>0</v>
      </c>
      <c r="FQ44" s="81">
        <f t="shared" si="48"/>
        <v>48811</v>
      </c>
      <c r="FR44" s="81"/>
      <c r="FS44" s="81"/>
      <c r="FT44" s="85"/>
      <c r="FU44" s="148"/>
      <c r="FV44" s="148"/>
      <c r="FW44" s="148"/>
      <c r="FX44" s="44">
        <f t="shared" si="19"/>
        <v>0</v>
      </c>
    </row>
    <row r="45" spans="1:180" s="39" customFormat="1" ht="25.9" customHeight="1" x14ac:dyDescent="0.2">
      <c r="A45" s="45"/>
      <c r="B45" s="37" t="s">
        <v>108</v>
      </c>
      <c r="C45" s="192"/>
      <c r="D45" s="38"/>
      <c r="E45" s="28"/>
      <c r="F45" s="28"/>
      <c r="G45" s="28"/>
      <c r="H45" s="192"/>
      <c r="I45" s="192"/>
      <c r="J45" s="28"/>
      <c r="K45" s="192"/>
      <c r="L45" s="38"/>
      <c r="M45" s="192"/>
      <c r="N45" s="192"/>
      <c r="O45" s="192"/>
      <c r="P45" s="192"/>
      <c r="Q45" s="192"/>
      <c r="R45" s="192"/>
      <c r="S45" s="192"/>
      <c r="T45" s="192"/>
      <c r="U45" s="192"/>
      <c r="V45" s="192"/>
      <c r="W45" s="192"/>
      <c r="X45" s="192"/>
      <c r="Y45" s="192"/>
      <c r="Z45" s="192"/>
      <c r="AA45" s="192"/>
      <c r="AB45" s="192"/>
      <c r="AC45" s="192"/>
      <c r="AD45" s="192"/>
      <c r="AE45" s="192"/>
      <c r="AF45" s="192"/>
      <c r="AG45" s="192">
        <f t="shared" ref="AG45:AH46" si="49">AG46</f>
        <v>20189</v>
      </c>
      <c r="AH45" s="192">
        <f t="shared" si="49"/>
        <v>20189</v>
      </c>
      <c r="AI45" s="9"/>
      <c r="AJ45" s="9"/>
      <c r="AK45" s="9"/>
      <c r="AL45" s="9">
        <f t="shared" si="30"/>
        <v>0</v>
      </c>
      <c r="AM45" s="9"/>
      <c r="AN45" s="192"/>
      <c r="AO45" s="192"/>
      <c r="AP45" s="9">
        <f t="shared" si="31"/>
        <v>0</v>
      </c>
      <c r="AQ45" s="9">
        <f t="shared" si="32"/>
        <v>0</v>
      </c>
      <c r="AR45" s="9">
        <f t="shared" si="33"/>
        <v>0</v>
      </c>
      <c r="AS45" s="75"/>
      <c r="AT45" s="75"/>
      <c r="AU45" s="192"/>
      <c r="AV45" s="192"/>
      <c r="AW45" s="192"/>
      <c r="AX45" s="181"/>
      <c r="AY45" s="181">
        <f>AY46</f>
        <v>18900</v>
      </c>
      <c r="AZ45" s="181">
        <f t="shared" ref="AZ45:BO46" si="50">AZ46</f>
        <v>18900</v>
      </c>
      <c r="BA45" s="181">
        <f t="shared" si="50"/>
        <v>0</v>
      </c>
      <c r="BB45" s="181">
        <f t="shared" si="50"/>
        <v>0</v>
      </c>
      <c r="BC45" s="181">
        <f t="shared" si="50"/>
        <v>18103</v>
      </c>
      <c r="BD45" s="181">
        <f t="shared" si="50"/>
        <v>18103</v>
      </c>
      <c r="BE45" s="181">
        <f t="shared" si="50"/>
        <v>18900</v>
      </c>
      <c r="BF45" s="181">
        <f t="shared" si="50"/>
        <v>18900</v>
      </c>
      <c r="BG45" s="3"/>
      <c r="BH45" s="192">
        <f t="shared" si="50"/>
        <v>40811</v>
      </c>
      <c r="BI45" s="192">
        <f t="shared" si="50"/>
        <v>0</v>
      </c>
      <c r="BJ45" s="192">
        <f t="shared" si="50"/>
        <v>0</v>
      </c>
      <c r="BK45" s="192">
        <f t="shared" si="50"/>
        <v>0</v>
      </c>
      <c r="BL45" s="192">
        <f t="shared" si="50"/>
        <v>0</v>
      </c>
      <c r="BM45" s="192">
        <f t="shared" si="50"/>
        <v>0</v>
      </c>
      <c r="BN45" s="192">
        <f t="shared" si="50"/>
        <v>0</v>
      </c>
      <c r="BO45" s="192">
        <f t="shared" si="50"/>
        <v>0</v>
      </c>
      <c r="BP45" s="192">
        <f t="shared" ref="BP45:EA45" si="51">BP46</f>
        <v>0</v>
      </c>
      <c r="BQ45" s="192">
        <f t="shared" si="51"/>
        <v>0</v>
      </c>
      <c r="BR45" s="192">
        <f t="shared" si="51"/>
        <v>0</v>
      </c>
      <c r="BS45" s="192">
        <f t="shared" si="51"/>
        <v>0</v>
      </c>
      <c r="BT45" s="192">
        <f t="shared" si="51"/>
        <v>0</v>
      </c>
      <c r="BU45" s="192">
        <f t="shared" si="51"/>
        <v>0</v>
      </c>
      <c r="BV45" s="192">
        <f t="shared" si="51"/>
        <v>0</v>
      </c>
      <c r="BW45" s="192">
        <f t="shared" si="51"/>
        <v>0</v>
      </c>
      <c r="BX45" s="192">
        <f t="shared" si="51"/>
        <v>0</v>
      </c>
      <c r="BY45" s="192">
        <f t="shared" si="51"/>
        <v>0</v>
      </c>
      <c r="BZ45" s="192">
        <f t="shared" si="51"/>
        <v>0</v>
      </c>
      <c r="CA45" s="192">
        <f t="shared" si="51"/>
        <v>0</v>
      </c>
      <c r="CB45" s="192">
        <f t="shared" si="51"/>
        <v>0</v>
      </c>
      <c r="CC45" s="192">
        <f t="shared" si="51"/>
        <v>0</v>
      </c>
      <c r="CD45" s="192">
        <f t="shared" si="51"/>
        <v>0</v>
      </c>
      <c r="CE45" s="192">
        <f t="shared" si="51"/>
        <v>0</v>
      </c>
      <c r="CF45" s="192">
        <f t="shared" si="51"/>
        <v>0</v>
      </c>
      <c r="CG45" s="192">
        <f t="shared" si="51"/>
        <v>0</v>
      </c>
      <c r="CH45" s="192">
        <f t="shared" si="51"/>
        <v>0</v>
      </c>
      <c r="CI45" s="192">
        <f t="shared" si="51"/>
        <v>0</v>
      </c>
      <c r="CJ45" s="192">
        <f t="shared" si="51"/>
        <v>0</v>
      </c>
      <c r="CK45" s="192">
        <f t="shared" si="51"/>
        <v>0</v>
      </c>
      <c r="CL45" s="192">
        <f t="shared" si="51"/>
        <v>0</v>
      </c>
      <c r="CM45" s="192">
        <f t="shared" si="51"/>
        <v>0</v>
      </c>
      <c r="CN45" s="192">
        <f t="shared" si="51"/>
        <v>0</v>
      </c>
      <c r="CO45" s="192">
        <f t="shared" si="51"/>
        <v>0</v>
      </c>
      <c r="CP45" s="192">
        <f t="shared" si="51"/>
        <v>0</v>
      </c>
      <c r="CQ45" s="192">
        <f t="shared" si="51"/>
        <v>0</v>
      </c>
      <c r="CR45" s="192">
        <f t="shared" si="51"/>
        <v>0</v>
      </c>
      <c r="CS45" s="192">
        <f t="shared" si="51"/>
        <v>0</v>
      </c>
      <c r="CT45" s="192">
        <f t="shared" si="51"/>
        <v>0</v>
      </c>
      <c r="CU45" s="192">
        <f t="shared" si="51"/>
        <v>0</v>
      </c>
      <c r="CV45" s="192">
        <f t="shared" si="51"/>
        <v>0</v>
      </c>
      <c r="CW45" s="192">
        <f t="shared" si="51"/>
        <v>0</v>
      </c>
      <c r="CX45" s="192">
        <f t="shared" si="51"/>
        <v>0</v>
      </c>
      <c r="CY45" s="192">
        <f t="shared" si="51"/>
        <v>0</v>
      </c>
      <c r="CZ45" s="192">
        <f t="shared" si="51"/>
        <v>0</v>
      </c>
      <c r="DA45" s="192">
        <f t="shared" si="51"/>
        <v>0</v>
      </c>
      <c r="DB45" s="192">
        <f t="shared" si="51"/>
        <v>0</v>
      </c>
      <c r="DC45" s="192">
        <f t="shared" si="51"/>
        <v>0</v>
      </c>
      <c r="DD45" s="192">
        <f t="shared" si="51"/>
        <v>0</v>
      </c>
      <c r="DE45" s="192" t="e">
        <f t="shared" si="51"/>
        <v>#REF!</v>
      </c>
      <c r="DF45" s="192">
        <f t="shared" si="51"/>
        <v>0</v>
      </c>
      <c r="DG45" s="192">
        <f t="shared" si="51"/>
        <v>0</v>
      </c>
      <c r="DH45" s="192" t="e">
        <f t="shared" si="51"/>
        <v>#REF!</v>
      </c>
      <c r="DI45" s="192">
        <f t="shared" si="51"/>
        <v>0</v>
      </c>
      <c r="DJ45" s="192">
        <f t="shared" si="51"/>
        <v>0</v>
      </c>
      <c r="DK45" s="192">
        <f t="shared" si="51"/>
        <v>0</v>
      </c>
      <c r="DL45" s="192">
        <f t="shared" si="51"/>
        <v>3</v>
      </c>
      <c r="DM45" s="192">
        <f t="shared" si="51"/>
        <v>0</v>
      </c>
      <c r="DN45" s="192">
        <f t="shared" si="51"/>
        <v>0</v>
      </c>
      <c r="DO45" s="192">
        <f t="shared" si="51"/>
        <v>0</v>
      </c>
      <c r="DP45" s="192">
        <f t="shared" si="51"/>
        <v>0</v>
      </c>
      <c r="DQ45" s="192">
        <f t="shared" si="51"/>
        <v>0</v>
      </c>
      <c r="DR45" s="192">
        <f t="shared" si="51"/>
        <v>0</v>
      </c>
      <c r="DS45" s="192">
        <f t="shared" si="51"/>
        <v>0</v>
      </c>
      <c r="DT45" s="192">
        <f t="shared" si="51"/>
        <v>0</v>
      </c>
      <c r="DU45" s="192">
        <f t="shared" si="51"/>
        <v>0</v>
      </c>
      <c r="DV45" s="192">
        <f t="shared" si="51"/>
        <v>0</v>
      </c>
      <c r="DW45" s="192">
        <f t="shared" si="51"/>
        <v>0</v>
      </c>
      <c r="DX45" s="192">
        <f t="shared" si="51"/>
        <v>0</v>
      </c>
      <c r="DY45" s="192">
        <f t="shared" si="51"/>
        <v>0</v>
      </c>
      <c r="DZ45" s="192">
        <f t="shared" si="51"/>
        <v>0</v>
      </c>
      <c r="EA45" s="192">
        <f t="shared" si="51"/>
        <v>0</v>
      </c>
      <c r="EB45" s="192">
        <f t="shared" ref="EB45:FQ45" si="52">EB46</f>
        <v>0</v>
      </c>
      <c r="EC45" s="192">
        <f t="shared" si="52"/>
        <v>0</v>
      </c>
      <c r="ED45" s="192">
        <f t="shared" si="52"/>
        <v>0</v>
      </c>
      <c r="EE45" s="192">
        <f t="shared" si="52"/>
        <v>0</v>
      </c>
      <c r="EF45" s="192">
        <f t="shared" si="52"/>
        <v>0</v>
      </c>
      <c r="EG45" s="192">
        <f t="shared" si="52"/>
        <v>0</v>
      </c>
      <c r="EH45" s="192">
        <f t="shared" si="52"/>
        <v>0</v>
      </c>
      <c r="EI45" s="192">
        <f t="shared" si="52"/>
        <v>0</v>
      </c>
      <c r="EJ45" s="192">
        <f t="shared" si="52"/>
        <v>0</v>
      </c>
      <c r="EK45" s="192">
        <f t="shared" si="52"/>
        <v>0</v>
      </c>
      <c r="EL45" s="192">
        <f t="shared" si="52"/>
        <v>0</v>
      </c>
      <c r="EM45" s="192">
        <f t="shared" si="52"/>
        <v>0</v>
      </c>
      <c r="EN45" s="192">
        <f t="shared" si="52"/>
        <v>0</v>
      </c>
      <c r="EO45" s="192">
        <f t="shared" si="52"/>
        <v>0</v>
      </c>
      <c r="EP45" s="192">
        <f t="shared" si="52"/>
        <v>0</v>
      </c>
      <c r="EQ45" s="192">
        <f t="shared" si="52"/>
        <v>0</v>
      </c>
      <c r="ER45" s="192">
        <f t="shared" si="52"/>
        <v>0</v>
      </c>
      <c r="ES45" s="192">
        <f t="shared" si="52"/>
        <v>0</v>
      </c>
      <c r="ET45" s="192">
        <f t="shared" si="52"/>
        <v>0</v>
      </c>
      <c r="EU45" s="192">
        <f t="shared" si="52"/>
        <v>0</v>
      </c>
      <c r="EV45" s="192">
        <f t="shared" si="52"/>
        <v>0</v>
      </c>
      <c r="EW45" s="192">
        <f t="shared" si="52"/>
        <v>0</v>
      </c>
      <c r="EX45" s="192">
        <f t="shared" si="52"/>
        <v>0</v>
      </c>
      <c r="EY45" s="192">
        <f t="shared" si="52"/>
        <v>0</v>
      </c>
      <c r="EZ45" s="192">
        <f t="shared" si="52"/>
        <v>0</v>
      </c>
      <c r="FA45" s="192">
        <f t="shared" si="52"/>
        <v>0</v>
      </c>
      <c r="FB45" s="192">
        <f t="shared" si="52"/>
        <v>0</v>
      </c>
      <c r="FC45" s="192">
        <f t="shared" si="52"/>
        <v>0</v>
      </c>
      <c r="FD45" s="192">
        <f t="shared" si="52"/>
        <v>0</v>
      </c>
      <c r="FE45" s="192">
        <f t="shared" si="52"/>
        <v>0</v>
      </c>
      <c r="FF45" s="192">
        <f t="shared" si="52"/>
        <v>0</v>
      </c>
      <c r="FG45" s="192">
        <f t="shared" si="52"/>
        <v>0</v>
      </c>
      <c r="FH45" s="192">
        <f t="shared" si="52"/>
        <v>0</v>
      </c>
      <c r="FI45" s="192">
        <f t="shared" si="52"/>
        <v>0</v>
      </c>
      <c r="FJ45" s="192">
        <f t="shared" si="52"/>
        <v>0</v>
      </c>
      <c r="FK45" s="192">
        <f t="shared" si="52"/>
        <v>0</v>
      </c>
      <c r="FL45" s="192">
        <f t="shared" si="52"/>
        <v>0</v>
      </c>
      <c r="FM45" s="192">
        <f t="shared" si="52"/>
        <v>0</v>
      </c>
      <c r="FN45" s="192">
        <f t="shared" si="52"/>
        <v>0</v>
      </c>
      <c r="FO45" s="192">
        <f t="shared" si="52"/>
        <v>0</v>
      </c>
      <c r="FP45" s="192">
        <f t="shared" si="52"/>
        <v>0</v>
      </c>
      <c r="FQ45" s="192">
        <f t="shared" si="52"/>
        <v>40811</v>
      </c>
      <c r="FR45" s="192"/>
      <c r="FS45" s="192"/>
      <c r="FT45" s="128"/>
      <c r="FU45" s="146"/>
      <c r="FV45" s="146"/>
      <c r="FW45" s="146"/>
      <c r="FX45" s="44">
        <f t="shared" si="19"/>
        <v>0</v>
      </c>
    </row>
    <row r="46" spans="1:180" s="32" customFormat="1" ht="24.6" customHeight="1" x14ac:dyDescent="0.2">
      <c r="A46" s="46"/>
      <c r="B46" s="42" t="s">
        <v>48</v>
      </c>
      <c r="C46" s="9"/>
      <c r="D46" s="43"/>
      <c r="E46" s="66"/>
      <c r="F46" s="66"/>
      <c r="G46" s="66"/>
      <c r="H46" s="9"/>
      <c r="I46" s="9"/>
      <c r="J46" s="66"/>
      <c r="K46" s="9"/>
      <c r="L46" s="43"/>
      <c r="M46" s="9"/>
      <c r="N46" s="9"/>
      <c r="O46" s="9"/>
      <c r="P46" s="9"/>
      <c r="Q46" s="9"/>
      <c r="R46" s="9"/>
      <c r="S46" s="9"/>
      <c r="T46" s="9"/>
      <c r="U46" s="9"/>
      <c r="V46" s="9"/>
      <c r="W46" s="9"/>
      <c r="X46" s="9"/>
      <c r="Y46" s="9"/>
      <c r="Z46" s="9"/>
      <c r="AA46" s="9"/>
      <c r="AB46" s="9"/>
      <c r="AC46" s="9"/>
      <c r="AD46" s="9"/>
      <c r="AE46" s="9"/>
      <c r="AF46" s="9"/>
      <c r="AG46" s="9">
        <f t="shared" si="49"/>
        <v>20189</v>
      </c>
      <c r="AH46" s="9">
        <f t="shared" si="49"/>
        <v>20189</v>
      </c>
      <c r="AI46" s="3"/>
      <c r="AJ46" s="3"/>
      <c r="AK46" s="3"/>
      <c r="AL46" s="3">
        <f t="shared" si="30"/>
        <v>0</v>
      </c>
      <c r="AM46" s="3"/>
      <c r="AN46" s="180"/>
      <c r="AO46" s="180"/>
      <c r="AP46" s="3">
        <f t="shared" si="31"/>
        <v>0</v>
      </c>
      <c r="AQ46" s="3">
        <f t="shared" si="32"/>
        <v>0</v>
      </c>
      <c r="AR46" s="3">
        <f t="shared" si="33"/>
        <v>0</v>
      </c>
      <c r="AS46" s="60"/>
      <c r="AT46" s="60"/>
      <c r="AU46" s="3"/>
      <c r="AV46" s="3"/>
      <c r="AW46" s="3"/>
      <c r="AX46" s="60"/>
      <c r="AY46" s="75">
        <f>AY47</f>
        <v>18900</v>
      </c>
      <c r="AZ46" s="75">
        <f t="shared" si="50"/>
        <v>18900</v>
      </c>
      <c r="BA46" s="75">
        <f t="shared" si="50"/>
        <v>0</v>
      </c>
      <c r="BB46" s="75">
        <f t="shared" si="50"/>
        <v>0</v>
      </c>
      <c r="BC46" s="75">
        <f t="shared" si="50"/>
        <v>18103</v>
      </c>
      <c r="BD46" s="75">
        <f t="shared" si="50"/>
        <v>18103</v>
      </c>
      <c r="BE46" s="75">
        <f t="shared" si="50"/>
        <v>18900</v>
      </c>
      <c r="BF46" s="75">
        <f t="shared" si="50"/>
        <v>18900</v>
      </c>
      <c r="BG46" s="3"/>
      <c r="BH46" s="9">
        <f>BH47</f>
        <v>40811</v>
      </c>
      <c r="BI46" s="9">
        <f t="shared" ref="BI46:DT46" si="53">BI47</f>
        <v>0</v>
      </c>
      <c r="BJ46" s="9">
        <f t="shared" si="53"/>
        <v>0</v>
      </c>
      <c r="BK46" s="9">
        <f t="shared" si="53"/>
        <v>0</v>
      </c>
      <c r="BL46" s="9">
        <f t="shared" si="53"/>
        <v>0</v>
      </c>
      <c r="BM46" s="9">
        <f t="shared" si="53"/>
        <v>0</v>
      </c>
      <c r="BN46" s="9">
        <f t="shared" si="53"/>
        <v>0</v>
      </c>
      <c r="BO46" s="9">
        <f t="shared" si="53"/>
        <v>0</v>
      </c>
      <c r="BP46" s="9">
        <f t="shared" si="53"/>
        <v>0</v>
      </c>
      <c r="BQ46" s="9">
        <f t="shared" si="53"/>
        <v>0</v>
      </c>
      <c r="BR46" s="9">
        <f t="shared" si="53"/>
        <v>0</v>
      </c>
      <c r="BS46" s="9">
        <f t="shared" si="53"/>
        <v>0</v>
      </c>
      <c r="BT46" s="9">
        <f t="shared" si="53"/>
        <v>0</v>
      </c>
      <c r="BU46" s="9">
        <f t="shared" si="53"/>
        <v>0</v>
      </c>
      <c r="BV46" s="9">
        <f t="shared" si="53"/>
        <v>0</v>
      </c>
      <c r="BW46" s="9">
        <f t="shared" si="53"/>
        <v>0</v>
      </c>
      <c r="BX46" s="9">
        <f t="shared" si="53"/>
        <v>0</v>
      </c>
      <c r="BY46" s="9">
        <f t="shared" si="53"/>
        <v>0</v>
      </c>
      <c r="BZ46" s="9">
        <f t="shared" si="53"/>
        <v>0</v>
      </c>
      <c r="CA46" s="9">
        <f t="shared" si="53"/>
        <v>0</v>
      </c>
      <c r="CB46" s="9">
        <f t="shared" si="53"/>
        <v>0</v>
      </c>
      <c r="CC46" s="9">
        <f t="shared" si="53"/>
        <v>0</v>
      </c>
      <c r="CD46" s="9">
        <f t="shared" si="53"/>
        <v>0</v>
      </c>
      <c r="CE46" s="9">
        <f t="shared" si="53"/>
        <v>0</v>
      </c>
      <c r="CF46" s="9">
        <f t="shared" si="53"/>
        <v>0</v>
      </c>
      <c r="CG46" s="9">
        <f t="shared" si="53"/>
        <v>0</v>
      </c>
      <c r="CH46" s="9">
        <f t="shared" si="53"/>
        <v>0</v>
      </c>
      <c r="CI46" s="9">
        <f t="shared" si="53"/>
        <v>0</v>
      </c>
      <c r="CJ46" s="9">
        <f t="shared" si="53"/>
        <v>0</v>
      </c>
      <c r="CK46" s="9">
        <f t="shared" si="53"/>
        <v>0</v>
      </c>
      <c r="CL46" s="9">
        <f t="shared" si="53"/>
        <v>0</v>
      </c>
      <c r="CM46" s="9">
        <f t="shared" si="53"/>
        <v>0</v>
      </c>
      <c r="CN46" s="9">
        <f t="shared" si="53"/>
        <v>0</v>
      </c>
      <c r="CO46" s="9">
        <f t="shared" si="53"/>
        <v>0</v>
      </c>
      <c r="CP46" s="9">
        <f t="shared" si="53"/>
        <v>0</v>
      </c>
      <c r="CQ46" s="9">
        <f t="shared" si="53"/>
        <v>0</v>
      </c>
      <c r="CR46" s="9">
        <f t="shared" si="53"/>
        <v>0</v>
      </c>
      <c r="CS46" s="9">
        <f t="shared" si="53"/>
        <v>0</v>
      </c>
      <c r="CT46" s="9">
        <f t="shared" si="53"/>
        <v>0</v>
      </c>
      <c r="CU46" s="9">
        <f t="shared" si="53"/>
        <v>0</v>
      </c>
      <c r="CV46" s="9">
        <f t="shared" si="53"/>
        <v>0</v>
      </c>
      <c r="CW46" s="9">
        <f t="shared" si="53"/>
        <v>0</v>
      </c>
      <c r="CX46" s="9">
        <f t="shared" si="53"/>
        <v>0</v>
      </c>
      <c r="CY46" s="9">
        <f t="shared" si="53"/>
        <v>0</v>
      </c>
      <c r="CZ46" s="9">
        <f t="shared" si="53"/>
        <v>0</v>
      </c>
      <c r="DA46" s="9">
        <f t="shared" si="53"/>
        <v>0</v>
      </c>
      <c r="DB46" s="9">
        <f t="shared" si="53"/>
        <v>0</v>
      </c>
      <c r="DC46" s="9">
        <f t="shared" si="53"/>
        <v>0</v>
      </c>
      <c r="DD46" s="9">
        <f t="shared" si="53"/>
        <v>0</v>
      </c>
      <c r="DE46" s="9" t="e">
        <f t="shared" si="53"/>
        <v>#REF!</v>
      </c>
      <c r="DF46" s="9">
        <f t="shared" si="53"/>
        <v>0</v>
      </c>
      <c r="DG46" s="9">
        <f t="shared" si="53"/>
        <v>0</v>
      </c>
      <c r="DH46" s="9" t="e">
        <f t="shared" si="53"/>
        <v>#REF!</v>
      </c>
      <c r="DI46" s="9">
        <f t="shared" si="53"/>
        <v>0</v>
      </c>
      <c r="DJ46" s="9">
        <f t="shared" si="53"/>
        <v>0</v>
      </c>
      <c r="DK46" s="9">
        <f t="shared" si="53"/>
        <v>0</v>
      </c>
      <c r="DL46" s="9">
        <f t="shared" si="53"/>
        <v>3</v>
      </c>
      <c r="DM46" s="9">
        <f t="shared" si="53"/>
        <v>0</v>
      </c>
      <c r="DN46" s="9">
        <f t="shared" si="53"/>
        <v>0</v>
      </c>
      <c r="DO46" s="9">
        <f t="shared" si="53"/>
        <v>0</v>
      </c>
      <c r="DP46" s="9">
        <f t="shared" si="53"/>
        <v>0</v>
      </c>
      <c r="DQ46" s="9">
        <f t="shared" si="53"/>
        <v>0</v>
      </c>
      <c r="DR46" s="9">
        <f t="shared" si="53"/>
        <v>0</v>
      </c>
      <c r="DS46" s="9">
        <f t="shared" si="53"/>
        <v>0</v>
      </c>
      <c r="DT46" s="9">
        <f t="shared" si="53"/>
        <v>0</v>
      </c>
      <c r="DU46" s="9">
        <f t="shared" ref="DU46:FQ46" si="54">DU47</f>
        <v>0</v>
      </c>
      <c r="DV46" s="9">
        <f t="shared" si="54"/>
        <v>0</v>
      </c>
      <c r="DW46" s="9">
        <f t="shared" si="54"/>
        <v>0</v>
      </c>
      <c r="DX46" s="9">
        <f t="shared" si="54"/>
        <v>0</v>
      </c>
      <c r="DY46" s="9">
        <f t="shared" si="54"/>
        <v>0</v>
      </c>
      <c r="DZ46" s="9">
        <f t="shared" si="54"/>
        <v>0</v>
      </c>
      <c r="EA46" s="9">
        <f t="shared" si="54"/>
        <v>0</v>
      </c>
      <c r="EB46" s="9">
        <f t="shared" si="54"/>
        <v>0</v>
      </c>
      <c r="EC46" s="9">
        <f t="shared" si="54"/>
        <v>0</v>
      </c>
      <c r="ED46" s="9">
        <f t="shared" si="54"/>
        <v>0</v>
      </c>
      <c r="EE46" s="9">
        <f t="shared" si="54"/>
        <v>0</v>
      </c>
      <c r="EF46" s="9">
        <f t="shared" si="54"/>
        <v>0</v>
      </c>
      <c r="EG46" s="9">
        <f t="shared" si="54"/>
        <v>0</v>
      </c>
      <c r="EH46" s="9">
        <f t="shared" si="54"/>
        <v>0</v>
      </c>
      <c r="EI46" s="9">
        <f t="shared" si="54"/>
        <v>0</v>
      </c>
      <c r="EJ46" s="9">
        <f t="shared" si="54"/>
        <v>0</v>
      </c>
      <c r="EK46" s="9">
        <f t="shared" si="54"/>
        <v>0</v>
      </c>
      <c r="EL46" s="9">
        <f t="shared" si="54"/>
        <v>0</v>
      </c>
      <c r="EM46" s="9">
        <f t="shared" si="54"/>
        <v>0</v>
      </c>
      <c r="EN46" s="9">
        <f t="shared" si="54"/>
        <v>0</v>
      </c>
      <c r="EO46" s="9">
        <f t="shared" si="54"/>
        <v>0</v>
      </c>
      <c r="EP46" s="9">
        <f t="shared" si="54"/>
        <v>0</v>
      </c>
      <c r="EQ46" s="9">
        <f t="shared" si="54"/>
        <v>0</v>
      </c>
      <c r="ER46" s="9">
        <f t="shared" si="54"/>
        <v>0</v>
      </c>
      <c r="ES46" s="9">
        <f t="shared" si="54"/>
        <v>0</v>
      </c>
      <c r="ET46" s="9">
        <f t="shared" si="54"/>
        <v>0</v>
      </c>
      <c r="EU46" s="9">
        <f t="shared" si="54"/>
        <v>0</v>
      </c>
      <c r="EV46" s="9">
        <f t="shared" si="54"/>
        <v>0</v>
      </c>
      <c r="EW46" s="9">
        <f t="shared" si="54"/>
        <v>0</v>
      </c>
      <c r="EX46" s="9">
        <f t="shared" si="54"/>
        <v>0</v>
      </c>
      <c r="EY46" s="9">
        <f t="shared" si="54"/>
        <v>0</v>
      </c>
      <c r="EZ46" s="9">
        <f t="shared" si="54"/>
        <v>0</v>
      </c>
      <c r="FA46" s="9">
        <f t="shared" si="54"/>
        <v>0</v>
      </c>
      <c r="FB46" s="9">
        <f t="shared" si="54"/>
        <v>0</v>
      </c>
      <c r="FC46" s="9">
        <f t="shared" si="54"/>
        <v>0</v>
      </c>
      <c r="FD46" s="9">
        <f t="shared" si="54"/>
        <v>0</v>
      </c>
      <c r="FE46" s="9">
        <f t="shared" si="54"/>
        <v>0</v>
      </c>
      <c r="FF46" s="9">
        <f t="shared" si="54"/>
        <v>0</v>
      </c>
      <c r="FG46" s="9">
        <f t="shared" si="54"/>
        <v>0</v>
      </c>
      <c r="FH46" s="9">
        <f t="shared" si="54"/>
        <v>0</v>
      </c>
      <c r="FI46" s="9">
        <f t="shared" si="54"/>
        <v>0</v>
      </c>
      <c r="FJ46" s="9">
        <f t="shared" si="54"/>
        <v>0</v>
      </c>
      <c r="FK46" s="9">
        <f t="shared" si="54"/>
        <v>0</v>
      </c>
      <c r="FL46" s="9">
        <f t="shared" si="54"/>
        <v>0</v>
      </c>
      <c r="FM46" s="9">
        <f t="shared" si="54"/>
        <v>0</v>
      </c>
      <c r="FN46" s="9">
        <f t="shared" si="54"/>
        <v>0</v>
      </c>
      <c r="FO46" s="9">
        <f t="shared" si="54"/>
        <v>0</v>
      </c>
      <c r="FP46" s="9">
        <f t="shared" si="54"/>
        <v>0</v>
      </c>
      <c r="FQ46" s="9">
        <f t="shared" si="54"/>
        <v>40811</v>
      </c>
      <c r="FR46" s="9"/>
      <c r="FS46" s="9"/>
      <c r="FT46" s="120"/>
      <c r="FU46" s="142"/>
      <c r="FV46" s="142"/>
      <c r="FW46" s="142"/>
      <c r="FX46" s="44">
        <f t="shared" si="19"/>
        <v>0</v>
      </c>
    </row>
    <row r="47" spans="1:180" s="90" customFormat="1" ht="44.45" customHeight="1" x14ac:dyDescent="0.2">
      <c r="A47" s="1">
        <v>1</v>
      </c>
      <c r="B47" s="2" t="s">
        <v>78</v>
      </c>
      <c r="C47" s="3" t="s">
        <v>79</v>
      </c>
      <c r="D47" s="4" t="s">
        <v>80</v>
      </c>
      <c r="E47" s="16" t="s">
        <v>79</v>
      </c>
      <c r="F47" s="16" t="s">
        <v>79</v>
      </c>
      <c r="G47" s="4" t="s">
        <v>185</v>
      </c>
      <c r="H47" s="3">
        <v>7538660</v>
      </c>
      <c r="I47" s="3" t="s">
        <v>186</v>
      </c>
      <c r="J47" s="16" t="s">
        <v>80</v>
      </c>
      <c r="K47" s="3" t="s">
        <v>81</v>
      </c>
      <c r="L47" s="4" t="s">
        <v>115</v>
      </c>
      <c r="M47" s="3">
        <v>116000</v>
      </c>
      <c r="N47" s="3">
        <f>M47</f>
        <v>116000</v>
      </c>
      <c r="O47" s="3"/>
      <c r="P47" s="3"/>
      <c r="Q47" s="3"/>
      <c r="R47" s="3"/>
      <c r="S47" s="3"/>
      <c r="T47" s="3"/>
      <c r="U47" s="3"/>
      <c r="V47" s="3"/>
      <c r="W47" s="3"/>
      <c r="X47" s="3"/>
      <c r="Y47" s="3"/>
      <c r="Z47" s="3"/>
      <c r="AA47" s="3"/>
      <c r="AB47" s="3"/>
      <c r="AC47" s="3"/>
      <c r="AD47" s="3"/>
      <c r="AE47" s="3"/>
      <c r="AF47" s="3"/>
      <c r="AG47" s="3">
        <v>20189</v>
      </c>
      <c r="AH47" s="3">
        <f>AG47</f>
        <v>20189</v>
      </c>
      <c r="AI47" s="3">
        <v>20189</v>
      </c>
      <c r="AJ47" s="3"/>
      <c r="AK47" s="3"/>
      <c r="AL47" s="3">
        <f t="shared" si="30"/>
        <v>0</v>
      </c>
      <c r="AM47" s="3"/>
      <c r="AN47" s="180"/>
      <c r="AO47" s="180"/>
      <c r="AP47" s="3">
        <f t="shared" si="31"/>
        <v>0</v>
      </c>
      <c r="AQ47" s="3">
        <f t="shared" si="32"/>
        <v>0</v>
      </c>
      <c r="AR47" s="3">
        <f t="shared" si="33"/>
        <v>0</v>
      </c>
      <c r="AS47" s="60">
        <f>35189+3100+18900</f>
        <v>57189</v>
      </c>
      <c r="AT47" s="60"/>
      <c r="AU47" s="3">
        <v>116000</v>
      </c>
      <c r="AV47" s="7"/>
      <c r="AW47" s="7"/>
      <c r="AX47" s="59" t="e">
        <f>#REF!+#REF!+3100</f>
        <v>#REF!</v>
      </c>
      <c r="AY47" s="59">
        <v>18900</v>
      </c>
      <c r="AZ47" s="60">
        <f t="shared" si="24"/>
        <v>18900</v>
      </c>
      <c r="BA47" s="59"/>
      <c r="BB47" s="60"/>
      <c r="BC47" s="59">
        <v>18103</v>
      </c>
      <c r="BD47" s="60">
        <f>BC47</f>
        <v>18103</v>
      </c>
      <c r="BE47" s="59">
        <f t="shared" si="26"/>
        <v>18900</v>
      </c>
      <c r="BF47" s="60">
        <f t="shared" si="27"/>
        <v>18900</v>
      </c>
      <c r="BG47" s="3">
        <f>[2]Sheet1!$BS$63</f>
        <v>57189</v>
      </c>
      <c r="BH47" s="3">
        <f>AU47-BG47-18000</f>
        <v>40811</v>
      </c>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180"/>
      <c r="CI47" s="16"/>
      <c r="CJ47" s="16"/>
      <c r="CK47" s="16"/>
      <c r="CL47" s="16"/>
      <c r="CM47" s="3"/>
      <c r="CN47" s="180"/>
      <c r="CO47" s="180"/>
      <c r="CP47" s="180"/>
      <c r="CQ47" s="180"/>
      <c r="CR47" s="180"/>
      <c r="CS47" s="180"/>
      <c r="CT47" s="180"/>
      <c r="CU47" s="180"/>
      <c r="CV47" s="180"/>
      <c r="CW47" s="180"/>
      <c r="CX47" s="180"/>
      <c r="CY47" s="180"/>
      <c r="CZ47" s="180"/>
      <c r="DA47" s="180"/>
      <c r="DB47" s="180"/>
      <c r="DC47" s="180"/>
      <c r="DD47" s="180"/>
      <c r="DE47" s="133" t="e">
        <f>M47-AX47-AY47</f>
        <v>#REF!</v>
      </c>
      <c r="DF47" s="133"/>
      <c r="DG47" s="180"/>
      <c r="DH47" s="134" t="e">
        <f>AX47+AY47</f>
        <v>#REF!</v>
      </c>
      <c r="DI47" s="180"/>
      <c r="DJ47" s="180"/>
      <c r="DK47" s="180"/>
      <c r="DL47" s="180">
        <v>3</v>
      </c>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3">
        <f t="shared" si="6"/>
        <v>40811</v>
      </c>
      <c r="FR47" s="3"/>
      <c r="FS47" s="3"/>
      <c r="FT47" s="95"/>
      <c r="FU47" s="149">
        <v>58811</v>
      </c>
      <c r="FV47" s="149">
        <f>FU47-18000</f>
        <v>40811</v>
      </c>
      <c r="FW47" s="149"/>
      <c r="FX47" s="44">
        <f t="shared" si="19"/>
        <v>58811</v>
      </c>
    </row>
    <row r="48" spans="1:180" s="39" customFormat="1" ht="28.9" customHeight="1" x14ac:dyDescent="0.2">
      <c r="A48" s="45"/>
      <c r="B48" s="37" t="s">
        <v>92</v>
      </c>
      <c r="C48" s="192"/>
      <c r="D48" s="38"/>
      <c r="E48" s="28"/>
      <c r="F48" s="28"/>
      <c r="G48" s="28"/>
      <c r="H48" s="192"/>
      <c r="I48" s="192"/>
      <c r="J48" s="28"/>
      <c r="K48" s="192"/>
      <c r="L48" s="38"/>
      <c r="M48" s="192"/>
      <c r="N48" s="192"/>
      <c r="O48" s="192"/>
      <c r="P48" s="192"/>
      <c r="Q48" s="192"/>
      <c r="R48" s="192"/>
      <c r="S48" s="192"/>
      <c r="T48" s="192"/>
      <c r="U48" s="192"/>
      <c r="V48" s="192"/>
      <c r="W48" s="192"/>
      <c r="X48" s="192"/>
      <c r="Y48" s="192"/>
      <c r="Z48" s="192"/>
      <c r="AA48" s="192"/>
      <c r="AB48" s="192"/>
      <c r="AC48" s="192"/>
      <c r="AD48" s="192"/>
      <c r="AE48" s="192"/>
      <c r="AF48" s="192"/>
      <c r="AG48" s="192" t="e">
        <f>#REF!</f>
        <v>#REF!</v>
      </c>
      <c r="AH48" s="192" t="e">
        <f>#REF!</f>
        <v>#REF!</v>
      </c>
      <c r="AI48" s="192" t="e">
        <f>#REF!</f>
        <v>#REF!</v>
      </c>
      <c r="AJ48" s="192" t="e">
        <f>#REF!</f>
        <v>#REF!</v>
      </c>
      <c r="AK48" s="192" t="e">
        <f>#REF!</f>
        <v>#REF!</v>
      </c>
      <c r="AL48" s="192" t="e">
        <f>#REF!</f>
        <v>#REF!</v>
      </c>
      <c r="AM48" s="192" t="e">
        <f>#REF!</f>
        <v>#REF!</v>
      </c>
      <c r="AN48" s="192" t="e">
        <f>#REF!</f>
        <v>#REF!</v>
      </c>
      <c r="AO48" s="192" t="e">
        <f>#REF!</f>
        <v>#REF!</v>
      </c>
      <c r="AP48" s="192" t="e">
        <f>#REF!</f>
        <v>#REF!</v>
      </c>
      <c r="AQ48" s="192" t="e">
        <f>#REF!</f>
        <v>#REF!</v>
      </c>
      <c r="AR48" s="192" t="e">
        <f>#REF!</f>
        <v>#REF!</v>
      </c>
      <c r="AS48" s="181"/>
      <c r="AT48" s="181"/>
      <c r="AU48" s="192"/>
      <c r="AV48" s="192"/>
      <c r="AW48" s="192"/>
      <c r="AX48" s="59"/>
      <c r="AY48" s="89">
        <f>AY49</f>
        <v>3000</v>
      </c>
      <c r="AZ48" s="89">
        <f t="shared" ref="AZ48:BF48" si="55">AZ49</f>
        <v>3000</v>
      </c>
      <c r="BA48" s="89">
        <f t="shared" si="55"/>
        <v>0</v>
      </c>
      <c r="BB48" s="89">
        <f t="shared" si="55"/>
        <v>0</v>
      </c>
      <c r="BC48" s="89">
        <f t="shared" si="55"/>
        <v>798</v>
      </c>
      <c r="BD48" s="89">
        <f t="shared" si="55"/>
        <v>798</v>
      </c>
      <c r="BE48" s="89">
        <f t="shared" si="55"/>
        <v>3000</v>
      </c>
      <c r="BF48" s="89">
        <f t="shared" si="55"/>
        <v>3000</v>
      </c>
      <c r="BG48" s="3"/>
      <c r="BH48" s="62">
        <f>BH49</f>
        <v>8000</v>
      </c>
      <c r="BI48" s="62">
        <f t="shared" ref="BI48:DT48" si="56">BI49</f>
        <v>0</v>
      </c>
      <c r="BJ48" s="62">
        <f t="shared" si="56"/>
        <v>0</v>
      </c>
      <c r="BK48" s="62">
        <f t="shared" si="56"/>
        <v>0</v>
      </c>
      <c r="BL48" s="62">
        <f t="shared" si="56"/>
        <v>0</v>
      </c>
      <c r="BM48" s="62">
        <f t="shared" si="56"/>
        <v>0</v>
      </c>
      <c r="BN48" s="62">
        <f t="shared" si="56"/>
        <v>0</v>
      </c>
      <c r="BO48" s="62">
        <f t="shared" si="56"/>
        <v>0</v>
      </c>
      <c r="BP48" s="62">
        <f t="shared" si="56"/>
        <v>0</v>
      </c>
      <c r="BQ48" s="62">
        <f t="shared" si="56"/>
        <v>0</v>
      </c>
      <c r="BR48" s="62">
        <f t="shared" si="56"/>
        <v>0</v>
      </c>
      <c r="BS48" s="62">
        <f t="shared" si="56"/>
        <v>0</v>
      </c>
      <c r="BT48" s="62">
        <f t="shared" si="56"/>
        <v>0</v>
      </c>
      <c r="BU48" s="62">
        <f t="shared" si="56"/>
        <v>0</v>
      </c>
      <c r="BV48" s="62">
        <f t="shared" si="56"/>
        <v>0</v>
      </c>
      <c r="BW48" s="62">
        <f t="shared" si="56"/>
        <v>0</v>
      </c>
      <c r="BX48" s="62">
        <f t="shared" si="56"/>
        <v>0</v>
      </c>
      <c r="BY48" s="62">
        <f t="shared" si="56"/>
        <v>0</v>
      </c>
      <c r="BZ48" s="62">
        <f t="shared" si="56"/>
        <v>0</v>
      </c>
      <c r="CA48" s="62">
        <f t="shared" si="56"/>
        <v>0</v>
      </c>
      <c r="CB48" s="62">
        <f t="shared" si="56"/>
        <v>0</v>
      </c>
      <c r="CC48" s="62">
        <f t="shared" si="56"/>
        <v>0</v>
      </c>
      <c r="CD48" s="62">
        <f t="shared" si="56"/>
        <v>0</v>
      </c>
      <c r="CE48" s="62">
        <f t="shared" si="56"/>
        <v>0</v>
      </c>
      <c r="CF48" s="62">
        <f t="shared" si="56"/>
        <v>0</v>
      </c>
      <c r="CG48" s="62">
        <f t="shared" si="56"/>
        <v>0</v>
      </c>
      <c r="CH48" s="62">
        <f t="shared" si="56"/>
        <v>0</v>
      </c>
      <c r="CI48" s="62">
        <f t="shared" si="56"/>
        <v>0</v>
      </c>
      <c r="CJ48" s="62">
        <f t="shared" si="56"/>
        <v>0</v>
      </c>
      <c r="CK48" s="62">
        <f t="shared" si="56"/>
        <v>0</v>
      </c>
      <c r="CL48" s="62">
        <f t="shared" si="56"/>
        <v>0</v>
      </c>
      <c r="CM48" s="62">
        <f t="shared" si="56"/>
        <v>0</v>
      </c>
      <c r="CN48" s="62">
        <f t="shared" si="56"/>
        <v>0</v>
      </c>
      <c r="CO48" s="62">
        <f t="shared" si="56"/>
        <v>0</v>
      </c>
      <c r="CP48" s="62">
        <f t="shared" si="56"/>
        <v>0</v>
      </c>
      <c r="CQ48" s="62">
        <f t="shared" si="56"/>
        <v>0</v>
      </c>
      <c r="CR48" s="62">
        <f t="shared" si="56"/>
        <v>0</v>
      </c>
      <c r="CS48" s="62">
        <f t="shared" si="56"/>
        <v>0</v>
      </c>
      <c r="CT48" s="62">
        <f t="shared" si="56"/>
        <v>0</v>
      </c>
      <c r="CU48" s="62">
        <f t="shared" si="56"/>
        <v>0</v>
      </c>
      <c r="CV48" s="62">
        <f t="shared" si="56"/>
        <v>0</v>
      </c>
      <c r="CW48" s="62">
        <f t="shared" si="56"/>
        <v>0</v>
      </c>
      <c r="CX48" s="62">
        <f t="shared" si="56"/>
        <v>0</v>
      </c>
      <c r="CY48" s="62">
        <f t="shared" si="56"/>
        <v>0</v>
      </c>
      <c r="CZ48" s="62">
        <f t="shared" si="56"/>
        <v>0</v>
      </c>
      <c r="DA48" s="62">
        <f t="shared" si="56"/>
        <v>0</v>
      </c>
      <c r="DB48" s="62">
        <f t="shared" si="56"/>
        <v>0</v>
      </c>
      <c r="DC48" s="62">
        <f t="shared" si="56"/>
        <v>0</v>
      </c>
      <c r="DD48" s="62">
        <f t="shared" si="56"/>
        <v>0</v>
      </c>
      <c r="DE48" s="62">
        <f t="shared" si="56"/>
        <v>10000</v>
      </c>
      <c r="DF48" s="62">
        <f t="shared" si="56"/>
        <v>50000</v>
      </c>
      <c r="DG48" s="62">
        <f t="shared" si="56"/>
        <v>0</v>
      </c>
      <c r="DH48" s="62">
        <f t="shared" si="56"/>
        <v>0</v>
      </c>
      <c r="DI48" s="62">
        <f t="shared" si="56"/>
        <v>0</v>
      </c>
      <c r="DJ48" s="62">
        <f t="shared" si="56"/>
        <v>0</v>
      </c>
      <c r="DK48" s="62">
        <f t="shared" si="56"/>
        <v>0</v>
      </c>
      <c r="DL48" s="62">
        <f t="shared" si="56"/>
        <v>1</v>
      </c>
      <c r="DM48" s="62">
        <f t="shared" si="56"/>
        <v>0</v>
      </c>
      <c r="DN48" s="62">
        <f t="shared" si="56"/>
        <v>0</v>
      </c>
      <c r="DO48" s="62">
        <f t="shared" si="56"/>
        <v>0</v>
      </c>
      <c r="DP48" s="62">
        <f t="shared" si="56"/>
        <v>0</v>
      </c>
      <c r="DQ48" s="62">
        <f t="shared" si="56"/>
        <v>0</v>
      </c>
      <c r="DR48" s="62">
        <f t="shared" si="56"/>
        <v>0</v>
      </c>
      <c r="DS48" s="62">
        <f t="shared" si="56"/>
        <v>0</v>
      </c>
      <c r="DT48" s="62">
        <f t="shared" si="56"/>
        <v>0</v>
      </c>
      <c r="DU48" s="62">
        <f t="shared" ref="DU48:FQ48" si="57">DU49</f>
        <v>0</v>
      </c>
      <c r="DV48" s="62">
        <f t="shared" si="57"/>
        <v>0</v>
      </c>
      <c r="DW48" s="62">
        <f t="shared" si="57"/>
        <v>0</v>
      </c>
      <c r="DX48" s="62">
        <f t="shared" si="57"/>
        <v>0</v>
      </c>
      <c r="DY48" s="62">
        <f t="shared" si="57"/>
        <v>0</v>
      </c>
      <c r="DZ48" s="62">
        <f t="shared" si="57"/>
        <v>0</v>
      </c>
      <c r="EA48" s="62">
        <f t="shared" si="57"/>
        <v>0</v>
      </c>
      <c r="EB48" s="62">
        <f t="shared" si="57"/>
        <v>0</v>
      </c>
      <c r="EC48" s="62">
        <f t="shared" si="57"/>
        <v>0</v>
      </c>
      <c r="ED48" s="62">
        <f t="shared" si="57"/>
        <v>0</v>
      </c>
      <c r="EE48" s="62">
        <f t="shared" si="57"/>
        <v>0</v>
      </c>
      <c r="EF48" s="62">
        <f t="shared" si="57"/>
        <v>0</v>
      </c>
      <c r="EG48" s="62">
        <f t="shared" si="57"/>
        <v>0</v>
      </c>
      <c r="EH48" s="62">
        <f t="shared" si="57"/>
        <v>0</v>
      </c>
      <c r="EI48" s="62">
        <f t="shared" si="57"/>
        <v>0</v>
      </c>
      <c r="EJ48" s="62">
        <f t="shared" si="57"/>
        <v>0</v>
      </c>
      <c r="EK48" s="62">
        <f t="shared" si="57"/>
        <v>0</v>
      </c>
      <c r="EL48" s="62">
        <f t="shared" si="57"/>
        <v>0</v>
      </c>
      <c r="EM48" s="62">
        <f t="shared" si="57"/>
        <v>0</v>
      </c>
      <c r="EN48" s="62">
        <f t="shared" si="57"/>
        <v>0</v>
      </c>
      <c r="EO48" s="62">
        <f t="shared" si="57"/>
        <v>0</v>
      </c>
      <c r="EP48" s="62">
        <f t="shared" si="57"/>
        <v>0</v>
      </c>
      <c r="EQ48" s="62">
        <f t="shared" si="57"/>
        <v>0</v>
      </c>
      <c r="ER48" s="62">
        <f t="shared" si="57"/>
        <v>0</v>
      </c>
      <c r="ES48" s="62">
        <f t="shared" si="57"/>
        <v>0</v>
      </c>
      <c r="ET48" s="62">
        <f t="shared" si="57"/>
        <v>0</v>
      </c>
      <c r="EU48" s="62">
        <f t="shared" si="57"/>
        <v>0</v>
      </c>
      <c r="EV48" s="62">
        <f t="shared" si="57"/>
        <v>0</v>
      </c>
      <c r="EW48" s="62">
        <f t="shared" si="57"/>
        <v>0</v>
      </c>
      <c r="EX48" s="62">
        <f t="shared" si="57"/>
        <v>0</v>
      </c>
      <c r="EY48" s="62">
        <f t="shared" si="57"/>
        <v>0</v>
      </c>
      <c r="EZ48" s="62">
        <f t="shared" si="57"/>
        <v>0</v>
      </c>
      <c r="FA48" s="62">
        <f t="shared" si="57"/>
        <v>0</v>
      </c>
      <c r="FB48" s="62">
        <f t="shared" si="57"/>
        <v>0</v>
      </c>
      <c r="FC48" s="62">
        <f t="shared" si="57"/>
        <v>0</v>
      </c>
      <c r="FD48" s="62">
        <f t="shared" si="57"/>
        <v>0</v>
      </c>
      <c r="FE48" s="62">
        <f t="shared" si="57"/>
        <v>0</v>
      </c>
      <c r="FF48" s="62">
        <f t="shared" si="57"/>
        <v>0</v>
      </c>
      <c r="FG48" s="62">
        <f t="shared" si="57"/>
        <v>0</v>
      </c>
      <c r="FH48" s="62">
        <f t="shared" si="57"/>
        <v>0</v>
      </c>
      <c r="FI48" s="62">
        <f t="shared" si="57"/>
        <v>0</v>
      </c>
      <c r="FJ48" s="62">
        <f t="shared" si="57"/>
        <v>0</v>
      </c>
      <c r="FK48" s="62">
        <f t="shared" si="57"/>
        <v>0</v>
      </c>
      <c r="FL48" s="62">
        <f t="shared" si="57"/>
        <v>0</v>
      </c>
      <c r="FM48" s="62">
        <f t="shared" si="57"/>
        <v>0</v>
      </c>
      <c r="FN48" s="62">
        <f t="shared" si="57"/>
        <v>0</v>
      </c>
      <c r="FO48" s="62">
        <f t="shared" si="57"/>
        <v>0</v>
      </c>
      <c r="FP48" s="62">
        <f t="shared" si="57"/>
        <v>0</v>
      </c>
      <c r="FQ48" s="62">
        <f t="shared" si="57"/>
        <v>8000</v>
      </c>
      <c r="FR48" s="62"/>
      <c r="FS48" s="62"/>
      <c r="FT48" s="128"/>
      <c r="FU48" s="146"/>
      <c r="FV48" s="146"/>
      <c r="FW48" s="146"/>
      <c r="FX48" s="44">
        <f t="shared" si="19"/>
        <v>0</v>
      </c>
    </row>
    <row r="49" spans="1:180" s="39" customFormat="1" ht="42.6" customHeight="1" x14ac:dyDescent="0.2">
      <c r="A49" s="1">
        <v>1</v>
      </c>
      <c r="B49" s="2" t="s">
        <v>135</v>
      </c>
      <c r="C49" s="2" t="s">
        <v>74</v>
      </c>
      <c r="D49" s="2"/>
      <c r="E49" s="69" t="s">
        <v>74</v>
      </c>
      <c r="F49" s="69" t="s">
        <v>74</v>
      </c>
      <c r="G49" s="4" t="s">
        <v>187</v>
      </c>
      <c r="H49" s="3">
        <v>7564401</v>
      </c>
      <c r="I49" s="3" t="s">
        <v>188</v>
      </c>
      <c r="J49" s="16"/>
      <c r="K49" s="3" t="s">
        <v>107</v>
      </c>
      <c r="L49" s="4" t="s">
        <v>117</v>
      </c>
      <c r="M49" s="61">
        <v>108000</v>
      </c>
      <c r="N49" s="61">
        <f>M49</f>
        <v>108000</v>
      </c>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63">
        <v>3300</v>
      </c>
      <c r="AT49" s="63">
        <f>AS49</f>
        <v>3300</v>
      </c>
      <c r="AU49" s="61">
        <v>80000</v>
      </c>
      <c r="AV49" s="7"/>
      <c r="AW49" s="7"/>
      <c r="AX49" s="59">
        <v>300</v>
      </c>
      <c r="AY49" s="63">
        <v>3000</v>
      </c>
      <c r="AZ49" s="60">
        <f t="shared" si="24"/>
        <v>3000</v>
      </c>
      <c r="BA49" s="63"/>
      <c r="BB49" s="63"/>
      <c r="BC49" s="63">
        <v>798</v>
      </c>
      <c r="BD49" s="63">
        <f>BC49</f>
        <v>798</v>
      </c>
      <c r="BE49" s="59">
        <f t="shared" si="26"/>
        <v>3000</v>
      </c>
      <c r="BF49" s="60">
        <f t="shared" si="27"/>
        <v>3000</v>
      </c>
      <c r="BG49" s="3">
        <f>[2]Sheet1!$BS$65</f>
        <v>3300</v>
      </c>
      <c r="BH49" s="3">
        <v>8000</v>
      </c>
      <c r="BI49" s="3"/>
      <c r="BJ49" s="3"/>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26"/>
      <c r="CI49" s="132"/>
      <c r="CJ49" s="132"/>
      <c r="CK49" s="132"/>
      <c r="CL49" s="132"/>
      <c r="CM49" s="192"/>
      <c r="CN49" s="126"/>
      <c r="CO49" s="126"/>
      <c r="CP49" s="126"/>
      <c r="CQ49" s="126"/>
      <c r="CR49" s="126"/>
      <c r="CS49" s="126"/>
      <c r="CT49" s="126"/>
      <c r="CU49" s="126"/>
      <c r="CV49" s="126"/>
      <c r="CW49" s="126"/>
      <c r="CX49" s="126"/>
      <c r="CY49" s="126"/>
      <c r="CZ49" s="126"/>
      <c r="DA49" s="126"/>
      <c r="DB49" s="126"/>
      <c r="DC49" s="126"/>
      <c r="DD49" s="126"/>
      <c r="DE49" s="127">
        <v>10000</v>
      </c>
      <c r="DF49" s="127">
        <v>50000</v>
      </c>
      <c r="DG49" s="126"/>
      <c r="DH49" s="126"/>
      <c r="DI49" s="126"/>
      <c r="DJ49" s="126"/>
      <c r="DK49" s="126"/>
      <c r="DL49" s="126">
        <v>1</v>
      </c>
      <c r="DM49" s="126"/>
      <c r="DN49" s="126"/>
      <c r="DO49" s="126"/>
      <c r="DP49" s="126"/>
      <c r="DQ49" s="126"/>
      <c r="DR49" s="126"/>
      <c r="DS49" s="126"/>
      <c r="DT49" s="126"/>
      <c r="DU49" s="126"/>
      <c r="DV49" s="126"/>
      <c r="DW49" s="126"/>
      <c r="DX49" s="126"/>
      <c r="DY49" s="126"/>
      <c r="DZ49" s="126"/>
      <c r="EA49" s="126"/>
      <c r="EB49" s="126"/>
      <c r="EC49" s="126"/>
      <c r="ED49" s="126"/>
      <c r="EE49" s="126"/>
      <c r="EF49" s="126"/>
      <c r="EG49" s="126"/>
      <c r="EH49" s="126"/>
      <c r="EI49" s="126"/>
      <c r="EJ49" s="126"/>
      <c r="EK49" s="126"/>
      <c r="EL49" s="126"/>
      <c r="EM49" s="126"/>
      <c r="EN49" s="126"/>
      <c r="EO49" s="126"/>
      <c r="EP49" s="126"/>
      <c r="EQ49" s="126"/>
      <c r="ER49" s="126"/>
      <c r="ES49" s="126"/>
      <c r="ET49" s="126"/>
      <c r="EU49" s="126"/>
      <c r="EV49" s="126"/>
      <c r="EW49" s="126"/>
      <c r="EX49" s="126"/>
      <c r="EY49" s="126"/>
      <c r="EZ49" s="126"/>
      <c r="FA49" s="126"/>
      <c r="FB49" s="126"/>
      <c r="FC49" s="126"/>
      <c r="FD49" s="126"/>
      <c r="FE49" s="126"/>
      <c r="FF49" s="126"/>
      <c r="FG49" s="126"/>
      <c r="FH49" s="126"/>
      <c r="FI49" s="126"/>
      <c r="FJ49" s="126"/>
      <c r="FK49" s="126"/>
      <c r="FL49" s="126"/>
      <c r="FM49" s="126"/>
      <c r="FN49" s="126"/>
      <c r="FO49" s="126"/>
      <c r="FP49" s="126"/>
      <c r="FQ49" s="3">
        <f t="shared" si="6"/>
        <v>8000</v>
      </c>
      <c r="FR49" s="3"/>
      <c r="FS49" s="3"/>
      <c r="FT49" s="128"/>
      <c r="FU49" s="146"/>
      <c r="FV49" s="146"/>
      <c r="FW49" s="146"/>
      <c r="FX49" s="44">
        <f t="shared" si="19"/>
        <v>76700</v>
      </c>
    </row>
    <row r="50" spans="1:180" s="86" customFormat="1" ht="26.45" customHeight="1" x14ac:dyDescent="0.2">
      <c r="A50" s="93" t="s">
        <v>82</v>
      </c>
      <c r="B50" s="92" t="s">
        <v>84</v>
      </c>
      <c r="C50" s="180"/>
      <c r="D50" s="82"/>
      <c r="E50" s="83"/>
      <c r="F50" s="83"/>
      <c r="G50" s="83"/>
      <c r="H50" s="81"/>
      <c r="I50" s="81"/>
      <c r="J50" s="83"/>
      <c r="K50" s="81"/>
      <c r="L50" s="82"/>
      <c r="M50" s="81"/>
      <c r="N50" s="81"/>
      <c r="O50" s="81"/>
      <c r="P50" s="81"/>
      <c r="Q50" s="81"/>
      <c r="R50" s="81"/>
      <c r="S50" s="81"/>
      <c r="T50" s="81"/>
      <c r="U50" s="81"/>
      <c r="V50" s="81"/>
      <c r="W50" s="81"/>
      <c r="X50" s="81"/>
      <c r="Y50" s="81"/>
      <c r="Z50" s="81"/>
      <c r="AA50" s="81"/>
      <c r="AB50" s="81"/>
      <c r="AC50" s="81">
        <f>AC52</f>
        <v>0</v>
      </c>
      <c r="AD50" s="81">
        <f>AD52</f>
        <v>0</v>
      </c>
      <c r="AE50" s="81"/>
      <c r="AF50" s="81"/>
      <c r="AG50" s="81">
        <f t="shared" ref="AG50:AR52" si="58">AG51</f>
        <v>500</v>
      </c>
      <c r="AH50" s="81">
        <f t="shared" si="58"/>
        <v>500</v>
      </c>
      <c r="AI50" s="81">
        <f t="shared" si="58"/>
        <v>0</v>
      </c>
      <c r="AJ50" s="81">
        <f t="shared" si="58"/>
        <v>0</v>
      </c>
      <c r="AK50" s="81">
        <f t="shared" si="58"/>
        <v>500</v>
      </c>
      <c r="AL50" s="81">
        <f t="shared" si="58"/>
        <v>500</v>
      </c>
      <c r="AM50" s="81"/>
      <c r="AN50" s="81"/>
      <c r="AO50" s="81">
        <f t="shared" si="58"/>
        <v>0</v>
      </c>
      <c r="AP50" s="81">
        <f t="shared" si="58"/>
        <v>0</v>
      </c>
      <c r="AQ50" s="81">
        <f t="shared" si="58"/>
        <v>500</v>
      </c>
      <c r="AR50" s="81">
        <f t="shared" si="58"/>
        <v>500</v>
      </c>
      <c r="AS50" s="84"/>
      <c r="AT50" s="84"/>
      <c r="AU50" s="81"/>
      <c r="AV50" s="81"/>
      <c r="AW50" s="81"/>
      <c r="AX50" s="84"/>
      <c r="AY50" s="84">
        <f>AY51</f>
        <v>15000</v>
      </c>
      <c r="AZ50" s="84">
        <f t="shared" ref="AZ50:DK50" si="59">AZ51</f>
        <v>15000</v>
      </c>
      <c r="BA50" s="84">
        <f t="shared" si="59"/>
        <v>0</v>
      </c>
      <c r="BB50" s="84">
        <f t="shared" si="59"/>
        <v>0</v>
      </c>
      <c r="BC50" s="84">
        <f t="shared" si="59"/>
        <v>14862</v>
      </c>
      <c r="BD50" s="84">
        <f t="shared" si="59"/>
        <v>14862</v>
      </c>
      <c r="BE50" s="84">
        <f t="shared" si="59"/>
        <v>15000</v>
      </c>
      <c r="BF50" s="84">
        <f t="shared" si="59"/>
        <v>15000</v>
      </c>
      <c r="BG50" s="3"/>
      <c r="BH50" s="81">
        <f>BH51+BH54</f>
        <v>40000</v>
      </c>
      <c r="BI50" s="81">
        <f t="shared" si="59"/>
        <v>0</v>
      </c>
      <c r="BJ50" s="81">
        <f t="shared" si="59"/>
        <v>0</v>
      </c>
      <c r="BK50" s="81">
        <f t="shared" si="59"/>
        <v>0</v>
      </c>
      <c r="BL50" s="81">
        <f t="shared" si="59"/>
        <v>0</v>
      </c>
      <c r="BM50" s="81">
        <f t="shared" si="59"/>
        <v>0</v>
      </c>
      <c r="BN50" s="81">
        <f t="shared" si="59"/>
        <v>0</v>
      </c>
      <c r="BO50" s="81">
        <f t="shared" si="59"/>
        <v>0</v>
      </c>
      <c r="BP50" s="81">
        <f t="shared" si="59"/>
        <v>0</v>
      </c>
      <c r="BQ50" s="81">
        <f t="shared" si="59"/>
        <v>0</v>
      </c>
      <c r="BR50" s="81">
        <f t="shared" si="59"/>
        <v>0</v>
      </c>
      <c r="BS50" s="81">
        <f t="shared" si="59"/>
        <v>0</v>
      </c>
      <c r="BT50" s="81">
        <f t="shared" si="59"/>
        <v>0</v>
      </c>
      <c r="BU50" s="81">
        <f t="shared" si="59"/>
        <v>0</v>
      </c>
      <c r="BV50" s="81">
        <f t="shared" si="59"/>
        <v>0</v>
      </c>
      <c r="BW50" s="81">
        <f t="shared" si="59"/>
        <v>0</v>
      </c>
      <c r="BX50" s="81">
        <f t="shared" si="59"/>
        <v>0</v>
      </c>
      <c r="BY50" s="81">
        <f t="shared" si="59"/>
        <v>0</v>
      </c>
      <c r="BZ50" s="81">
        <f t="shared" si="59"/>
        <v>0</v>
      </c>
      <c r="CA50" s="81">
        <f t="shared" si="59"/>
        <v>0</v>
      </c>
      <c r="CB50" s="81">
        <f t="shared" si="59"/>
        <v>0</v>
      </c>
      <c r="CC50" s="81">
        <f t="shared" si="59"/>
        <v>0</v>
      </c>
      <c r="CD50" s="81">
        <f t="shared" si="59"/>
        <v>0</v>
      </c>
      <c r="CE50" s="81">
        <f t="shared" si="59"/>
        <v>0</v>
      </c>
      <c r="CF50" s="81">
        <f t="shared" si="59"/>
        <v>0</v>
      </c>
      <c r="CG50" s="81">
        <f t="shared" si="59"/>
        <v>0</v>
      </c>
      <c r="CH50" s="81">
        <f t="shared" si="59"/>
        <v>0</v>
      </c>
      <c r="CI50" s="81">
        <f t="shared" si="59"/>
        <v>0</v>
      </c>
      <c r="CJ50" s="81">
        <f t="shared" si="59"/>
        <v>0</v>
      </c>
      <c r="CK50" s="81">
        <f t="shared" si="59"/>
        <v>0</v>
      </c>
      <c r="CL50" s="81">
        <f t="shared" si="59"/>
        <v>0</v>
      </c>
      <c r="CM50" s="81">
        <f t="shared" si="59"/>
        <v>0</v>
      </c>
      <c r="CN50" s="81">
        <f t="shared" si="59"/>
        <v>0</v>
      </c>
      <c r="CO50" s="81">
        <f t="shared" si="59"/>
        <v>0</v>
      </c>
      <c r="CP50" s="81">
        <f t="shared" si="59"/>
        <v>0</v>
      </c>
      <c r="CQ50" s="81">
        <f t="shared" si="59"/>
        <v>0</v>
      </c>
      <c r="CR50" s="81">
        <f t="shared" si="59"/>
        <v>0</v>
      </c>
      <c r="CS50" s="81">
        <f t="shared" si="59"/>
        <v>0</v>
      </c>
      <c r="CT50" s="81">
        <f t="shared" si="59"/>
        <v>0</v>
      </c>
      <c r="CU50" s="81">
        <f t="shared" si="59"/>
        <v>0</v>
      </c>
      <c r="CV50" s="81">
        <f t="shared" si="59"/>
        <v>0</v>
      </c>
      <c r="CW50" s="81">
        <f t="shared" si="59"/>
        <v>0</v>
      </c>
      <c r="CX50" s="81">
        <f t="shared" si="59"/>
        <v>0</v>
      </c>
      <c r="CY50" s="81">
        <f t="shared" si="59"/>
        <v>0</v>
      </c>
      <c r="CZ50" s="81">
        <f t="shared" si="59"/>
        <v>0</v>
      </c>
      <c r="DA50" s="81">
        <f t="shared" si="59"/>
        <v>0</v>
      </c>
      <c r="DB50" s="81">
        <f t="shared" si="59"/>
        <v>0</v>
      </c>
      <c r="DC50" s="81">
        <f t="shared" si="59"/>
        <v>0</v>
      </c>
      <c r="DD50" s="81">
        <f t="shared" si="59"/>
        <v>0</v>
      </c>
      <c r="DE50" s="81">
        <f t="shared" si="59"/>
        <v>50000</v>
      </c>
      <c r="DF50" s="81">
        <f t="shared" si="59"/>
        <v>0</v>
      </c>
      <c r="DG50" s="81">
        <f t="shared" si="59"/>
        <v>0</v>
      </c>
      <c r="DH50" s="81">
        <f t="shared" si="59"/>
        <v>0</v>
      </c>
      <c r="DI50" s="81">
        <f t="shared" si="59"/>
        <v>0</v>
      </c>
      <c r="DJ50" s="81">
        <f t="shared" si="59"/>
        <v>0</v>
      </c>
      <c r="DK50" s="81">
        <f t="shared" si="59"/>
        <v>0</v>
      </c>
      <c r="DL50" s="81">
        <f t="shared" ref="DL50:FQ50" si="60">DL51</f>
        <v>3</v>
      </c>
      <c r="DM50" s="81">
        <f t="shared" si="60"/>
        <v>0</v>
      </c>
      <c r="DN50" s="81">
        <f t="shared" si="60"/>
        <v>0</v>
      </c>
      <c r="DO50" s="81">
        <f t="shared" si="60"/>
        <v>0</v>
      </c>
      <c r="DP50" s="81">
        <f t="shared" si="60"/>
        <v>0</v>
      </c>
      <c r="DQ50" s="81">
        <f t="shared" si="60"/>
        <v>0</v>
      </c>
      <c r="DR50" s="81">
        <f t="shared" si="60"/>
        <v>0</v>
      </c>
      <c r="DS50" s="81">
        <f t="shared" si="60"/>
        <v>0</v>
      </c>
      <c r="DT50" s="81">
        <f t="shared" si="60"/>
        <v>0</v>
      </c>
      <c r="DU50" s="81">
        <f t="shared" si="60"/>
        <v>0</v>
      </c>
      <c r="DV50" s="81">
        <f t="shared" si="60"/>
        <v>0</v>
      </c>
      <c r="DW50" s="81">
        <f t="shared" si="60"/>
        <v>0</v>
      </c>
      <c r="DX50" s="81">
        <f t="shared" si="60"/>
        <v>0</v>
      </c>
      <c r="DY50" s="81">
        <f t="shared" si="60"/>
        <v>0</v>
      </c>
      <c r="DZ50" s="81">
        <f t="shared" si="60"/>
        <v>0</v>
      </c>
      <c r="EA50" s="81">
        <f t="shared" si="60"/>
        <v>0</v>
      </c>
      <c r="EB50" s="81">
        <f t="shared" si="60"/>
        <v>0</v>
      </c>
      <c r="EC50" s="81">
        <f t="shared" si="60"/>
        <v>0</v>
      </c>
      <c r="ED50" s="81">
        <f t="shared" si="60"/>
        <v>0</v>
      </c>
      <c r="EE50" s="81">
        <f t="shared" si="60"/>
        <v>0</v>
      </c>
      <c r="EF50" s="81">
        <f t="shared" si="60"/>
        <v>0</v>
      </c>
      <c r="EG50" s="81">
        <f t="shared" si="60"/>
        <v>0</v>
      </c>
      <c r="EH50" s="81">
        <f t="shared" si="60"/>
        <v>0</v>
      </c>
      <c r="EI50" s="81">
        <f t="shared" si="60"/>
        <v>0</v>
      </c>
      <c r="EJ50" s="81">
        <f t="shared" si="60"/>
        <v>0</v>
      </c>
      <c r="EK50" s="81">
        <f t="shared" si="60"/>
        <v>0</v>
      </c>
      <c r="EL50" s="81">
        <f t="shared" si="60"/>
        <v>0</v>
      </c>
      <c r="EM50" s="81">
        <f t="shared" si="60"/>
        <v>0</v>
      </c>
      <c r="EN50" s="81">
        <f t="shared" si="60"/>
        <v>0</v>
      </c>
      <c r="EO50" s="81">
        <f t="shared" si="60"/>
        <v>0</v>
      </c>
      <c r="EP50" s="81">
        <f t="shared" si="60"/>
        <v>0</v>
      </c>
      <c r="EQ50" s="81">
        <f t="shared" si="60"/>
        <v>0</v>
      </c>
      <c r="ER50" s="81">
        <f t="shared" si="60"/>
        <v>0</v>
      </c>
      <c r="ES50" s="81">
        <f t="shared" si="60"/>
        <v>0</v>
      </c>
      <c r="ET50" s="81">
        <f t="shared" si="60"/>
        <v>0</v>
      </c>
      <c r="EU50" s="81">
        <f t="shared" si="60"/>
        <v>0</v>
      </c>
      <c r="EV50" s="81">
        <f t="shared" si="60"/>
        <v>0</v>
      </c>
      <c r="EW50" s="81">
        <f t="shared" si="60"/>
        <v>0</v>
      </c>
      <c r="EX50" s="81">
        <f t="shared" si="60"/>
        <v>0</v>
      </c>
      <c r="EY50" s="81">
        <f t="shared" si="60"/>
        <v>0</v>
      </c>
      <c r="EZ50" s="81">
        <f t="shared" si="60"/>
        <v>0</v>
      </c>
      <c r="FA50" s="81">
        <f t="shared" si="60"/>
        <v>0</v>
      </c>
      <c r="FB50" s="81">
        <f t="shared" si="60"/>
        <v>0</v>
      </c>
      <c r="FC50" s="81">
        <f t="shared" si="60"/>
        <v>0</v>
      </c>
      <c r="FD50" s="81">
        <f t="shared" si="60"/>
        <v>0</v>
      </c>
      <c r="FE50" s="81">
        <f t="shared" si="60"/>
        <v>0</v>
      </c>
      <c r="FF50" s="81">
        <f t="shared" si="60"/>
        <v>0</v>
      </c>
      <c r="FG50" s="81">
        <f t="shared" si="60"/>
        <v>0</v>
      </c>
      <c r="FH50" s="81">
        <f t="shared" si="60"/>
        <v>0</v>
      </c>
      <c r="FI50" s="81">
        <f t="shared" si="60"/>
        <v>0</v>
      </c>
      <c r="FJ50" s="81">
        <f t="shared" si="60"/>
        <v>0</v>
      </c>
      <c r="FK50" s="81">
        <f t="shared" si="60"/>
        <v>0</v>
      </c>
      <c r="FL50" s="81">
        <f t="shared" si="60"/>
        <v>0</v>
      </c>
      <c r="FM50" s="81">
        <f t="shared" si="60"/>
        <v>0</v>
      </c>
      <c r="FN50" s="81">
        <f t="shared" si="60"/>
        <v>0</v>
      </c>
      <c r="FO50" s="81">
        <f t="shared" si="60"/>
        <v>0</v>
      </c>
      <c r="FP50" s="81">
        <f t="shared" si="60"/>
        <v>0</v>
      </c>
      <c r="FQ50" s="81">
        <f t="shared" si="60"/>
        <v>39500</v>
      </c>
      <c r="FR50" s="81"/>
      <c r="FS50" s="81"/>
      <c r="FT50" s="125"/>
      <c r="FU50" s="144"/>
      <c r="FV50" s="144"/>
      <c r="FW50" s="144"/>
      <c r="FX50" s="44">
        <f t="shared" si="19"/>
        <v>0</v>
      </c>
    </row>
    <row r="51" spans="1:180" s="54" customFormat="1" ht="22.9" customHeight="1" x14ac:dyDescent="0.25">
      <c r="A51" s="51"/>
      <c r="B51" s="37" t="s">
        <v>92</v>
      </c>
      <c r="C51" s="11"/>
      <c r="D51" s="52"/>
      <c r="E51" s="68"/>
      <c r="F51" s="68"/>
      <c r="G51" s="68"/>
      <c r="H51" s="11"/>
      <c r="I51" s="11"/>
      <c r="J51" s="71"/>
      <c r="K51" s="11"/>
      <c r="L51" s="11"/>
      <c r="M51" s="11"/>
      <c r="N51" s="11"/>
      <c r="O51" s="11"/>
      <c r="P51" s="11"/>
      <c r="Q51" s="11"/>
      <c r="R51" s="11"/>
      <c r="S51" s="11"/>
      <c r="T51" s="11"/>
      <c r="U51" s="11"/>
      <c r="V51" s="11"/>
      <c r="W51" s="11"/>
      <c r="X51" s="11"/>
      <c r="Y51" s="11"/>
      <c r="Z51" s="11"/>
      <c r="AA51" s="11"/>
      <c r="AB51" s="11"/>
      <c r="AC51" s="11"/>
      <c r="AD51" s="11"/>
      <c r="AE51" s="11"/>
      <c r="AF51" s="11"/>
      <c r="AG51" s="11">
        <f t="shared" si="58"/>
        <v>500</v>
      </c>
      <c r="AH51" s="11">
        <f t="shared" si="58"/>
        <v>500</v>
      </c>
      <c r="AI51" s="11">
        <f t="shared" si="58"/>
        <v>0</v>
      </c>
      <c r="AJ51" s="11">
        <f t="shared" si="58"/>
        <v>0</v>
      </c>
      <c r="AK51" s="11">
        <f t="shared" si="58"/>
        <v>500</v>
      </c>
      <c r="AL51" s="11">
        <f t="shared" si="58"/>
        <v>500</v>
      </c>
      <c r="AM51" s="11"/>
      <c r="AN51" s="11"/>
      <c r="AO51" s="11">
        <f t="shared" si="58"/>
        <v>0</v>
      </c>
      <c r="AP51" s="11">
        <f t="shared" si="58"/>
        <v>0</v>
      </c>
      <c r="AQ51" s="11">
        <f t="shared" si="58"/>
        <v>500</v>
      </c>
      <c r="AR51" s="11">
        <f t="shared" si="58"/>
        <v>500</v>
      </c>
      <c r="AS51" s="157"/>
      <c r="AT51" s="157"/>
      <c r="AU51" s="73"/>
      <c r="AV51" s="53"/>
      <c r="AW51" s="53"/>
      <c r="AX51" s="76"/>
      <c r="AY51" s="76">
        <f t="shared" ref="AY51:BN52" si="61">AY52</f>
        <v>15000</v>
      </c>
      <c r="AZ51" s="76">
        <f t="shared" si="61"/>
        <v>15000</v>
      </c>
      <c r="BA51" s="76">
        <f t="shared" si="61"/>
        <v>0</v>
      </c>
      <c r="BB51" s="76">
        <f t="shared" si="61"/>
        <v>0</v>
      </c>
      <c r="BC51" s="76">
        <f t="shared" si="61"/>
        <v>14862</v>
      </c>
      <c r="BD51" s="76">
        <f t="shared" si="61"/>
        <v>14862</v>
      </c>
      <c r="BE51" s="76">
        <f t="shared" si="61"/>
        <v>15000</v>
      </c>
      <c r="BF51" s="76">
        <f t="shared" si="61"/>
        <v>15000</v>
      </c>
      <c r="BG51" s="3"/>
      <c r="BH51" s="73">
        <f t="shared" si="61"/>
        <v>39500</v>
      </c>
      <c r="BI51" s="73">
        <f t="shared" si="61"/>
        <v>0</v>
      </c>
      <c r="BJ51" s="73">
        <f t="shared" si="61"/>
        <v>0</v>
      </c>
      <c r="BK51" s="73">
        <f t="shared" si="61"/>
        <v>0</v>
      </c>
      <c r="BL51" s="73">
        <f t="shared" si="61"/>
        <v>0</v>
      </c>
      <c r="BM51" s="73">
        <f t="shared" si="61"/>
        <v>0</v>
      </c>
      <c r="BN51" s="73">
        <f t="shared" si="61"/>
        <v>0</v>
      </c>
      <c r="BO51" s="73">
        <f t="shared" ref="BO51:DZ51" si="62">BO52</f>
        <v>0</v>
      </c>
      <c r="BP51" s="73">
        <f t="shared" si="62"/>
        <v>0</v>
      </c>
      <c r="BQ51" s="73">
        <f t="shared" si="62"/>
        <v>0</v>
      </c>
      <c r="BR51" s="73">
        <f t="shared" si="62"/>
        <v>0</v>
      </c>
      <c r="BS51" s="73">
        <f t="shared" si="62"/>
        <v>0</v>
      </c>
      <c r="BT51" s="73">
        <f t="shared" si="62"/>
        <v>0</v>
      </c>
      <c r="BU51" s="73">
        <f t="shared" si="62"/>
        <v>0</v>
      </c>
      <c r="BV51" s="73">
        <f t="shared" si="62"/>
        <v>0</v>
      </c>
      <c r="BW51" s="73">
        <f t="shared" si="62"/>
        <v>0</v>
      </c>
      <c r="BX51" s="73">
        <f t="shared" si="62"/>
        <v>0</v>
      </c>
      <c r="BY51" s="73">
        <f t="shared" si="62"/>
        <v>0</v>
      </c>
      <c r="BZ51" s="73">
        <f t="shared" si="62"/>
        <v>0</v>
      </c>
      <c r="CA51" s="73">
        <f t="shared" si="62"/>
        <v>0</v>
      </c>
      <c r="CB51" s="73">
        <f t="shared" si="62"/>
        <v>0</v>
      </c>
      <c r="CC51" s="73">
        <f t="shared" si="62"/>
        <v>0</v>
      </c>
      <c r="CD51" s="73">
        <f t="shared" si="62"/>
        <v>0</v>
      </c>
      <c r="CE51" s="73">
        <f t="shared" si="62"/>
        <v>0</v>
      </c>
      <c r="CF51" s="73">
        <f t="shared" si="62"/>
        <v>0</v>
      </c>
      <c r="CG51" s="73">
        <f t="shared" si="62"/>
        <v>0</v>
      </c>
      <c r="CH51" s="73">
        <f t="shared" si="62"/>
        <v>0</v>
      </c>
      <c r="CI51" s="73">
        <f t="shared" si="62"/>
        <v>0</v>
      </c>
      <c r="CJ51" s="73">
        <f t="shared" si="62"/>
        <v>0</v>
      </c>
      <c r="CK51" s="73">
        <f t="shared" si="62"/>
        <v>0</v>
      </c>
      <c r="CL51" s="73">
        <f t="shared" si="62"/>
        <v>0</v>
      </c>
      <c r="CM51" s="73">
        <f t="shared" si="62"/>
        <v>0</v>
      </c>
      <c r="CN51" s="73">
        <f t="shared" si="62"/>
        <v>0</v>
      </c>
      <c r="CO51" s="73">
        <f t="shared" si="62"/>
        <v>0</v>
      </c>
      <c r="CP51" s="73">
        <f t="shared" si="62"/>
        <v>0</v>
      </c>
      <c r="CQ51" s="73">
        <f t="shared" si="62"/>
        <v>0</v>
      </c>
      <c r="CR51" s="73">
        <f t="shared" si="62"/>
        <v>0</v>
      </c>
      <c r="CS51" s="73">
        <f t="shared" si="62"/>
        <v>0</v>
      </c>
      <c r="CT51" s="73">
        <f t="shared" si="62"/>
        <v>0</v>
      </c>
      <c r="CU51" s="73">
        <f t="shared" si="62"/>
        <v>0</v>
      </c>
      <c r="CV51" s="73">
        <f t="shared" si="62"/>
        <v>0</v>
      </c>
      <c r="CW51" s="73">
        <f t="shared" si="62"/>
        <v>0</v>
      </c>
      <c r="CX51" s="73">
        <f t="shared" si="62"/>
        <v>0</v>
      </c>
      <c r="CY51" s="73">
        <f t="shared" si="62"/>
        <v>0</v>
      </c>
      <c r="CZ51" s="73">
        <f t="shared" si="62"/>
        <v>0</v>
      </c>
      <c r="DA51" s="73">
        <f t="shared" si="62"/>
        <v>0</v>
      </c>
      <c r="DB51" s="73">
        <f t="shared" si="62"/>
        <v>0</v>
      </c>
      <c r="DC51" s="73">
        <f t="shared" si="62"/>
        <v>0</v>
      </c>
      <c r="DD51" s="73">
        <f t="shared" si="62"/>
        <v>0</v>
      </c>
      <c r="DE51" s="73">
        <f t="shared" si="62"/>
        <v>50000</v>
      </c>
      <c r="DF51" s="73">
        <f t="shared" si="62"/>
        <v>0</v>
      </c>
      <c r="DG51" s="73">
        <f t="shared" si="62"/>
        <v>0</v>
      </c>
      <c r="DH51" s="73">
        <f t="shared" si="62"/>
        <v>0</v>
      </c>
      <c r="DI51" s="73">
        <f t="shared" si="62"/>
        <v>0</v>
      </c>
      <c r="DJ51" s="73">
        <f t="shared" si="62"/>
        <v>0</v>
      </c>
      <c r="DK51" s="73">
        <f t="shared" si="62"/>
        <v>0</v>
      </c>
      <c r="DL51" s="73">
        <f t="shared" si="62"/>
        <v>3</v>
      </c>
      <c r="DM51" s="73">
        <f t="shared" si="62"/>
        <v>0</v>
      </c>
      <c r="DN51" s="73">
        <f t="shared" si="62"/>
        <v>0</v>
      </c>
      <c r="DO51" s="73">
        <f t="shared" si="62"/>
        <v>0</v>
      </c>
      <c r="DP51" s="73">
        <f t="shared" si="62"/>
        <v>0</v>
      </c>
      <c r="DQ51" s="73">
        <f t="shared" si="62"/>
        <v>0</v>
      </c>
      <c r="DR51" s="73">
        <f t="shared" si="62"/>
        <v>0</v>
      </c>
      <c r="DS51" s="73">
        <f t="shared" si="62"/>
        <v>0</v>
      </c>
      <c r="DT51" s="73">
        <f t="shared" si="62"/>
        <v>0</v>
      </c>
      <c r="DU51" s="73">
        <f t="shared" si="62"/>
        <v>0</v>
      </c>
      <c r="DV51" s="73">
        <f t="shared" si="62"/>
        <v>0</v>
      </c>
      <c r="DW51" s="73">
        <f t="shared" si="62"/>
        <v>0</v>
      </c>
      <c r="DX51" s="73">
        <f t="shared" si="62"/>
        <v>0</v>
      </c>
      <c r="DY51" s="73">
        <f t="shared" si="62"/>
        <v>0</v>
      </c>
      <c r="DZ51" s="73">
        <f t="shared" si="62"/>
        <v>0</v>
      </c>
      <c r="EA51" s="73">
        <f t="shared" ref="EA51:FQ51" si="63">EA52</f>
        <v>0</v>
      </c>
      <c r="EB51" s="73">
        <f t="shared" si="63"/>
        <v>0</v>
      </c>
      <c r="EC51" s="73">
        <f t="shared" si="63"/>
        <v>0</v>
      </c>
      <c r="ED51" s="73">
        <f t="shared" si="63"/>
        <v>0</v>
      </c>
      <c r="EE51" s="73">
        <f t="shared" si="63"/>
        <v>0</v>
      </c>
      <c r="EF51" s="73">
        <f t="shared" si="63"/>
        <v>0</v>
      </c>
      <c r="EG51" s="73">
        <f t="shared" si="63"/>
        <v>0</v>
      </c>
      <c r="EH51" s="73">
        <f t="shared" si="63"/>
        <v>0</v>
      </c>
      <c r="EI51" s="73">
        <f t="shared" si="63"/>
        <v>0</v>
      </c>
      <c r="EJ51" s="73">
        <f t="shared" si="63"/>
        <v>0</v>
      </c>
      <c r="EK51" s="73">
        <f t="shared" si="63"/>
        <v>0</v>
      </c>
      <c r="EL51" s="73">
        <f t="shared" si="63"/>
        <v>0</v>
      </c>
      <c r="EM51" s="73">
        <f t="shared" si="63"/>
        <v>0</v>
      </c>
      <c r="EN51" s="73">
        <f t="shared" si="63"/>
        <v>0</v>
      </c>
      <c r="EO51" s="73">
        <f t="shared" si="63"/>
        <v>0</v>
      </c>
      <c r="EP51" s="73">
        <f t="shared" si="63"/>
        <v>0</v>
      </c>
      <c r="EQ51" s="73">
        <f t="shared" si="63"/>
        <v>0</v>
      </c>
      <c r="ER51" s="73">
        <f t="shared" si="63"/>
        <v>0</v>
      </c>
      <c r="ES51" s="73">
        <f t="shared" si="63"/>
        <v>0</v>
      </c>
      <c r="ET51" s="73">
        <f t="shared" si="63"/>
        <v>0</v>
      </c>
      <c r="EU51" s="73">
        <f t="shared" si="63"/>
        <v>0</v>
      </c>
      <c r="EV51" s="73">
        <f t="shared" si="63"/>
        <v>0</v>
      </c>
      <c r="EW51" s="73">
        <f t="shared" si="63"/>
        <v>0</v>
      </c>
      <c r="EX51" s="73">
        <f t="shared" si="63"/>
        <v>0</v>
      </c>
      <c r="EY51" s="73">
        <f t="shared" si="63"/>
        <v>0</v>
      </c>
      <c r="EZ51" s="73">
        <f t="shared" si="63"/>
        <v>0</v>
      </c>
      <c r="FA51" s="73">
        <f t="shared" si="63"/>
        <v>0</v>
      </c>
      <c r="FB51" s="73">
        <f t="shared" si="63"/>
        <v>0</v>
      </c>
      <c r="FC51" s="73">
        <f t="shared" si="63"/>
        <v>0</v>
      </c>
      <c r="FD51" s="73">
        <f t="shared" si="63"/>
        <v>0</v>
      </c>
      <c r="FE51" s="73">
        <f t="shared" si="63"/>
        <v>0</v>
      </c>
      <c r="FF51" s="73">
        <f t="shared" si="63"/>
        <v>0</v>
      </c>
      <c r="FG51" s="73">
        <f t="shared" si="63"/>
        <v>0</v>
      </c>
      <c r="FH51" s="73">
        <f t="shared" si="63"/>
        <v>0</v>
      </c>
      <c r="FI51" s="73">
        <f t="shared" si="63"/>
        <v>0</v>
      </c>
      <c r="FJ51" s="73">
        <f t="shared" si="63"/>
        <v>0</v>
      </c>
      <c r="FK51" s="73">
        <f t="shared" si="63"/>
        <v>0</v>
      </c>
      <c r="FL51" s="73">
        <f t="shared" si="63"/>
        <v>0</v>
      </c>
      <c r="FM51" s="73">
        <f t="shared" si="63"/>
        <v>0</v>
      </c>
      <c r="FN51" s="73">
        <f t="shared" si="63"/>
        <v>0</v>
      </c>
      <c r="FO51" s="73">
        <f t="shared" si="63"/>
        <v>0</v>
      </c>
      <c r="FP51" s="73">
        <f t="shared" si="63"/>
        <v>0</v>
      </c>
      <c r="FQ51" s="73">
        <f t="shared" si="63"/>
        <v>39500</v>
      </c>
      <c r="FR51" s="73"/>
      <c r="FS51" s="73"/>
      <c r="FT51" s="135"/>
      <c r="FU51" s="150"/>
      <c r="FV51" s="150"/>
      <c r="FW51" s="150"/>
      <c r="FX51" s="44">
        <f t="shared" si="19"/>
        <v>0</v>
      </c>
    </row>
    <row r="52" spans="1:180" s="32" customFormat="1" ht="21.75" customHeight="1" x14ac:dyDescent="0.2">
      <c r="A52" s="50"/>
      <c r="B52" s="42" t="s">
        <v>48</v>
      </c>
      <c r="C52" s="47"/>
      <c r="D52" s="47"/>
      <c r="E52" s="67"/>
      <c r="F52" s="67"/>
      <c r="G52" s="67"/>
      <c r="H52" s="47"/>
      <c r="I52" s="47"/>
      <c r="J52" s="67"/>
      <c r="K52" s="47"/>
      <c r="L52" s="10"/>
      <c r="M52" s="10"/>
      <c r="N52" s="10"/>
      <c r="O52" s="10"/>
      <c r="P52" s="10"/>
      <c r="Q52" s="10"/>
      <c r="R52" s="10"/>
      <c r="S52" s="10"/>
      <c r="T52" s="10"/>
      <c r="U52" s="10"/>
      <c r="V52" s="10"/>
      <c r="W52" s="10"/>
      <c r="X52" s="10"/>
      <c r="Y52" s="10"/>
      <c r="Z52" s="10"/>
      <c r="AA52" s="10"/>
      <c r="AB52" s="10"/>
      <c r="AC52" s="10"/>
      <c r="AD52" s="10"/>
      <c r="AE52" s="10"/>
      <c r="AF52" s="10"/>
      <c r="AG52" s="10">
        <f t="shared" si="58"/>
        <v>500</v>
      </c>
      <c r="AH52" s="10">
        <f t="shared" si="58"/>
        <v>500</v>
      </c>
      <c r="AI52" s="10">
        <f t="shared" si="58"/>
        <v>0</v>
      </c>
      <c r="AJ52" s="10">
        <f t="shared" si="58"/>
        <v>0</v>
      </c>
      <c r="AK52" s="10">
        <f t="shared" si="58"/>
        <v>500</v>
      </c>
      <c r="AL52" s="10">
        <f t="shared" si="58"/>
        <v>500</v>
      </c>
      <c r="AM52" s="10"/>
      <c r="AN52" s="10"/>
      <c r="AO52" s="10">
        <f t="shared" si="58"/>
        <v>0</v>
      </c>
      <c r="AP52" s="10">
        <f t="shared" si="58"/>
        <v>0</v>
      </c>
      <c r="AQ52" s="10">
        <f t="shared" si="58"/>
        <v>500</v>
      </c>
      <c r="AR52" s="10">
        <f t="shared" si="58"/>
        <v>500</v>
      </c>
      <c r="AS52" s="158"/>
      <c r="AT52" s="158"/>
      <c r="AU52" s="12"/>
      <c r="AV52" s="12"/>
      <c r="AW52" s="12"/>
      <c r="AX52" s="77"/>
      <c r="AY52" s="77">
        <f>AY53</f>
        <v>15000</v>
      </c>
      <c r="AZ52" s="77">
        <f t="shared" si="61"/>
        <v>15000</v>
      </c>
      <c r="BA52" s="77">
        <f t="shared" si="61"/>
        <v>0</v>
      </c>
      <c r="BB52" s="77">
        <f t="shared" si="61"/>
        <v>0</v>
      </c>
      <c r="BC52" s="77">
        <f t="shared" si="61"/>
        <v>14862</v>
      </c>
      <c r="BD52" s="77">
        <f t="shared" si="61"/>
        <v>14862</v>
      </c>
      <c r="BE52" s="77">
        <f t="shared" si="61"/>
        <v>15000</v>
      </c>
      <c r="BF52" s="77">
        <f t="shared" si="61"/>
        <v>15000</v>
      </c>
      <c r="BG52" s="3"/>
      <c r="BH52" s="12">
        <f>BH53</f>
        <v>39500</v>
      </c>
      <c r="BI52" s="12">
        <f t="shared" ref="BI52:DT52" si="64">BI53</f>
        <v>0</v>
      </c>
      <c r="BJ52" s="12">
        <f t="shared" si="64"/>
        <v>0</v>
      </c>
      <c r="BK52" s="12">
        <f t="shared" si="64"/>
        <v>0</v>
      </c>
      <c r="BL52" s="12">
        <f t="shared" si="64"/>
        <v>0</v>
      </c>
      <c r="BM52" s="12">
        <f t="shared" si="64"/>
        <v>0</v>
      </c>
      <c r="BN52" s="12">
        <f t="shared" si="64"/>
        <v>0</v>
      </c>
      <c r="BO52" s="12">
        <f t="shared" si="64"/>
        <v>0</v>
      </c>
      <c r="BP52" s="12">
        <f t="shared" si="64"/>
        <v>0</v>
      </c>
      <c r="BQ52" s="12">
        <f t="shared" si="64"/>
        <v>0</v>
      </c>
      <c r="BR52" s="12">
        <f t="shared" si="64"/>
        <v>0</v>
      </c>
      <c r="BS52" s="12">
        <f t="shared" si="64"/>
        <v>0</v>
      </c>
      <c r="BT52" s="12">
        <f t="shared" si="64"/>
        <v>0</v>
      </c>
      <c r="BU52" s="12">
        <f t="shared" si="64"/>
        <v>0</v>
      </c>
      <c r="BV52" s="12">
        <f t="shared" si="64"/>
        <v>0</v>
      </c>
      <c r="BW52" s="12">
        <f t="shared" si="64"/>
        <v>0</v>
      </c>
      <c r="BX52" s="12">
        <f t="shared" si="64"/>
        <v>0</v>
      </c>
      <c r="BY52" s="12">
        <f t="shared" si="64"/>
        <v>0</v>
      </c>
      <c r="BZ52" s="12">
        <f t="shared" si="64"/>
        <v>0</v>
      </c>
      <c r="CA52" s="12">
        <f t="shared" si="64"/>
        <v>0</v>
      </c>
      <c r="CB52" s="12">
        <f t="shared" si="64"/>
        <v>0</v>
      </c>
      <c r="CC52" s="12">
        <f t="shared" si="64"/>
        <v>0</v>
      </c>
      <c r="CD52" s="12">
        <f t="shared" si="64"/>
        <v>0</v>
      </c>
      <c r="CE52" s="12">
        <f t="shared" si="64"/>
        <v>0</v>
      </c>
      <c r="CF52" s="12">
        <f t="shared" si="64"/>
        <v>0</v>
      </c>
      <c r="CG52" s="12">
        <f t="shared" si="64"/>
        <v>0</v>
      </c>
      <c r="CH52" s="12">
        <f t="shared" si="64"/>
        <v>0</v>
      </c>
      <c r="CI52" s="12">
        <f t="shared" si="64"/>
        <v>0</v>
      </c>
      <c r="CJ52" s="12">
        <f t="shared" si="64"/>
        <v>0</v>
      </c>
      <c r="CK52" s="12">
        <f t="shared" si="64"/>
        <v>0</v>
      </c>
      <c r="CL52" s="12">
        <f t="shared" si="64"/>
        <v>0</v>
      </c>
      <c r="CM52" s="12">
        <f t="shared" si="64"/>
        <v>0</v>
      </c>
      <c r="CN52" s="12">
        <f t="shared" si="64"/>
        <v>0</v>
      </c>
      <c r="CO52" s="12">
        <f t="shared" si="64"/>
        <v>0</v>
      </c>
      <c r="CP52" s="12">
        <f t="shared" si="64"/>
        <v>0</v>
      </c>
      <c r="CQ52" s="12">
        <f t="shared" si="64"/>
        <v>0</v>
      </c>
      <c r="CR52" s="12">
        <f t="shared" si="64"/>
        <v>0</v>
      </c>
      <c r="CS52" s="12">
        <f t="shared" si="64"/>
        <v>0</v>
      </c>
      <c r="CT52" s="12">
        <f t="shared" si="64"/>
        <v>0</v>
      </c>
      <c r="CU52" s="12">
        <f t="shared" si="64"/>
        <v>0</v>
      </c>
      <c r="CV52" s="12">
        <f t="shared" si="64"/>
        <v>0</v>
      </c>
      <c r="CW52" s="12">
        <f t="shared" si="64"/>
        <v>0</v>
      </c>
      <c r="CX52" s="12">
        <f t="shared" si="64"/>
        <v>0</v>
      </c>
      <c r="CY52" s="12">
        <f t="shared" si="64"/>
        <v>0</v>
      </c>
      <c r="CZ52" s="12">
        <f t="shared" si="64"/>
        <v>0</v>
      </c>
      <c r="DA52" s="12">
        <f t="shared" si="64"/>
        <v>0</v>
      </c>
      <c r="DB52" s="12">
        <f t="shared" si="64"/>
        <v>0</v>
      </c>
      <c r="DC52" s="12">
        <f t="shared" si="64"/>
        <v>0</v>
      </c>
      <c r="DD52" s="12">
        <f t="shared" si="64"/>
        <v>0</v>
      </c>
      <c r="DE52" s="12">
        <f t="shared" si="64"/>
        <v>50000</v>
      </c>
      <c r="DF52" s="12">
        <f t="shared" si="64"/>
        <v>0</v>
      </c>
      <c r="DG52" s="12">
        <f t="shared" si="64"/>
        <v>0</v>
      </c>
      <c r="DH52" s="12">
        <f t="shared" si="64"/>
        <v>0</v>
      </c>
      <c r="DI52" s="12">
        <f t="shared" si="64"/>
        <v>0</v>
      </c>
      <c r="DJ52" s="12">
        <f t="shared" si="64"/>
        <v>0</v>
      </c>
      <c r="DK52" s="12">
        <f t="shared" si="64"/>
        <v>0</v>
      </c>
      <c r="DL52" s="12">
        <f t="shared" si="64"/>
        <v>3</v>
      </c>
      <c r="DM52" s="12">
        <f t="shared" si="64"/>
        <v>0</v>
      </c>
      <c r="DN52" s="12">
        <f t="shared" si="64"/>
        <v>0</v>
      </c>
      <c r="DO52" s="12">
        <f t="shared" si="64"/>
        <v>0</v>
      </c>
      <c r="DP52" s="12">
        <f t="shared" si="64"/>
        <v>0</v>
      </c>
      <c r="DQ52" s="12">
        <f t="shared" si="64"/>
        <v>0</v>
      </c>
      <c r="DR52" s="12">
        <f t="shared" si="64"/>
        <v>0</v>
      </c>
      <c r="DS52" s="12">
        <f t="shared" si="64"/>
        <v>0</v>
      </c>
      <c r="DT52" s="12">
        <f t="shared" si="64"/>
        <v>0</v>
      </c>
      <c r="DU52" s="12">
        <f t="shared" ref="DU52:FQ52" si="65">DU53</f>
        <v>0</v>
      </c>
      <c r="DV52" s="12">
        <f t="shared" si="65"/>
        <v>0</v>
      </c>
      <c r="DW52" s="12">
        <f t="shared" si="65"/>
        <v>0</v>
      </c>
      <c r="DX52" s="12">
        <f t="shared" si="65"/>
        <v>0</v>
      </c>
      <c r="DY52" s="12">
        <f t="shared" si="65"/>
        <v>0</v>
      </c>
      <c r="DZ52" s="12">
        <f t="shared" si="65"/>
        <v>0</v>
      </c>
      <c r="EA52" s="12">
        <f t="shared" si="65"/>
        <v>0</v>
      </c>
      <c r="EB52" s="12">
        <f t="shared" si="65"/>
        <v>0</v>
      </c>
      <c r="EC52" s="12">
        <f t="shared" si="65"/>
        <v>0</v>
      </c>
      <c r="ED52" s="12">
        <f t="shared" si="65"/>
        <v>0</v>
      </c>
      <c r="EE52" s="12">
        <f t="shared" si="65"/>
        <v>0</v>
      </c>
      <c r="EF52" s="12">
        <f t="shared" si="65"/>
        <v>0</v>
      </c>
      <c r="EG52" s="12">
        <f t="shared" si="65"/>
        <v>0</v>
      </c>
      <c r="EH52" s="12">
        <f t="shared" si="65"/>
        <v>0</v>
      </c>
      <c r="EI52" s="12">
        <f t="shared" si="65"/>
        <v>0</v>
      </c>
      <c r="EJ52" s="12">
        <f t="shared" si="65"/>
        <v>0</v>
      </c>
      <c r="EK52" s="12">
        <f t="shared" si="65"/>
        <v>0</v>
      </c>
      <c r="EL52" s="12">
        <f t="shared" si="65"/>
        <v>0</v>
      </c>
      <c r="EM52" s="12">
        <f t="shared" si="65"/>
        <v>0</v>
      </c>
      <c r="EN52" s="12">
        <f t="shared" si="65"/>
        <v>0</v>
      </c>
      <c r="EO52" s="12">
        <f t="shared" si="65"/>
        <v>0</v>
      </c>
      <c r="EP52" s="12">
        <f t="shared" si="65"/>
        <v>0</v>
      </c>
      <c r="EQ52" s="12">
        <f t="shared" si="65"/>
        <v>0</v>
      </c>
      <c r="ER52" s="12">
        <f t="shared" si="65"/>
        <v>0</v>
      </c>
      <c r="ES52" s="12">
        <f t="shared" si="65"/>
        <v>0</v>
      </c>
      <c r="ET52" s="12">
        <f t="shared" si="65"/>
        <v>0</v>
      </c>
      <c r="EU52" s="12">
        <f t="shared" si="65"/>
        <v>0</v>
      </c>
      <c r="EV52" s="12">
        <f t="shared" si="65"/>
        <v>0</v>
      </c>
      <c r="EW52" s="12">
        <f t="shared" si="65"/>
        <v>0</v>
      </c>
      <c r="EX52" s="12">
        <f t="shared" si="65"/>
        <v>0</v>
      </c>
      <c r="EY52" s="12">
        <f t="shared" si="65"/>
        <v>0</v>
      </c>
      <c r="EZ52" s="12">
        <f t="shared" si="65"/>
        <v>0</v>
      </c>
      <c r="FA52" s="12">
        <f t="shared" si="65"/>
        <v>0</v>
      </c>
      <c r="FB52" s="12">
        <f t="shared" si="65"/>
        <v>0</v>
      </c>
      <c r="FC52" s="12">
        <f t="shared" si="65"/>
        <v>0</v>
      </c>
      <c r="FD52" s="12">
        <f t="shared" si="65"/>
        <v>0</v>
      </c>
      <c r="FE52" s="12">
        <f t="shared" si="65"/>
        <v>0</v>
      </c>
      <c r="FF52" s="12">
        <f t="shared" si="65"/>
        <v>0</v>
      </c>
      <c r="FG52" s="12">
        <f t="shared" si="65"/>
        <v>0</v>
      </c>
      <c r="FH52" s="12">
        <f t="shared" si="65"/>
        <v>0</v>
      </c>
      <c r="FI52" s="12">
        <f t="shared" si="65"/>
        <v>0</v>
      </c>
      <c r="FJ52" s="12">
        <f t="shared" si="65"/>
        <v>0</v>
      </c>
      <c r="FK52" s="12">
        <f t="shared" si="65"/>
        <v>0</v>
      </c>
      <c r="FL52" s="12">
        <f t="shared" si="65"/>
        <v>0</v>
      </c>
      <c r="FM52" s="12">
        <f t="shared" si="65"/>
        <v>0</v>
      </c>
      <c r="FN52" s="12">
        <f t="shared" si="65"/>
        <v>0</v>
      </c>
      <c r="FO52" s="12">
        <f t="shared" si="65"/>
        <v>0</v>
      </c>
      <c r="FP52" s="12">
        <f t="shared" si="65"/>
        <v>0</v>
      </c>
      <c r="FQ52" s="12">
        <f t="shared" si="65"/>
        <v>39500</v>
      </c>
      <c r="FR52" s="12"/>
      <c r="FS52" s="12"/>
      <c r="FT52" s="120"/>
      <c r="FU52" s="142"/>
      <c r="FV52" s="142"/>
      <c r="FW52" s="142"/>
      <c r="FX52" s="44">
        <f t="shared" si="19"/>
        <v>0</v>
      </c>
    </row>
    <row r="53" spans="1:180" s="90" customFormat="1" ht="44.45" customHeight="1" x14ac:dyDescent="0.2">
      <c r="A53" s="1">
        <v>1</v>
      </c>
      <c r="B53" s="5" t="s">
        <v>85</v>
      </c>
      <c r="C53" s="3" t="s">
        <v>57</v>
      </c>
      <c r="D53" s="189"/>
      <c r="E53" s="69" t="s">
        <v>57</v>
      </c>
      <c r="F53" s="69" t="s">
        <v>57</v>
      </c>
      <c r="G53" s="161" t="s">
        <v>189</v>
      </c>
      <c r="H53" s="3">
        <v>7622520</v>
      </c>
      <c r="I53" s="48" t="s">
        <v>190</v>
      </c>
      <c r="J53" s="69"/>
      <c r="K53" s="48" t="s">
        <v>149</v>
      </c>
      <c r="L53" s="4" t="s">
        <v>118</v>
      </c>
      <c r="M53" s="3">
        <v>65000</v>
      </c>
      <c r="N53" s="3">
        <f>M53</f>
        <v>65000</v>
      </c>
      <c r="O53" s="3"/>
      <c r="P53" s="3"/>
      <c r="Q53" s="3"/>
      <c r="R53" s="3"/>
      <c r="S53" s="3"/>
      <c r="T53" s="3"/>
      <c r="U53" s="3"/>
      <c r="V53" s="3"/>
      <c r="W53" s="3"/>
      <c r="X53" s="3"/>
      <c r="Y53" s="3"/>
      <c r="Z53" s="3"/>
      <c r="AA53" s="3"/>
      <c r="AB53" s="3"/>
      <c r="AC53" s="3"/>
      <c r="AD53" s="3"/>
      <c r="AE53" s="3"/>
      <c r="AF53" s="3"/>
      <c r="AG53" s="3">
        <v>500</v>
      </c>
      <c r="AH53" s="3">
        <f>AG53</f>
        <v>500</v>
      </c>
      <c r="AI53" s="3"/>
      <c r="AJ53" s="3"/>
      <c r="AK53" s="3">
        <v>500</v>
      </c>
      <c r="AL53" s="3">
        <f>AK53</f>
        <v>500</v>
      </c>
      <c r="AM53" s="3"/>
      <c r="AN53" s="180"/>
      <c r="AO53" s="180"/>
      <c r="AP53" s="3">
        <f>AO53</f>
        <v>0</v>
      </c>
      <c r="AQ53" s="3">
        <f>AK53</f>
        <v>500</v>
      </c>
      <c r="AR53" s="3">
        <f>AQ53</f>
        <v>500</v>
      </c>
      <c r="AS53" s="60">
        <f>5437+15000</f>
        <v>20437</v>
      </c>
      <c r="AT53" s="60"/>
      <c r="AU53" s="7">
        <v>65000</v>
      </c>
      <c r="AV53" s="7"/>
      <c r="AW53" s="7"/>
      <c r="AX53" s="59" t="e">
        <f>#REF!+#REF!</f>
        <v>#REF!</v>
      </c>
      <c r="AY53" s="59">
        <v>15000</v>
      </c>
      <c r="AZ53" s="60">
        <f t="shared" si="24"/>
        <v>15000</v>
      </c>
      <c r="BA53" s="59"/>
      <c r="BB53" s="60"/>
      <c r="BC53" s="59">
        <v>14862</v>
      </c>
      <c r="BD53" s="60">
        <f>BC53</f>
        <v>14862</v>
      </c>
      <c r="BE53" s="59">
        <f t="shared" si="26"/>
        <v>15000</v>
      </c>
      <c r="BF53" s="60">
        <f t="shared" si="27"/>
        <v>15000</v>
      </c>
      <c r="BG53" s="3">
        <f>[2]Sheet1!$BS$73</f>
        <v>20437</v>
      </c>
      <c r="BH53" s="3">
        <f>30000+9500</f>
        <v>39500</v>
      </c>
      <c r="BI53" s="3"/>
      <c r="BJ53" s="3"/>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33">
        <f>N53-AY53</f>
        <v>50000</v>
      </c>
      <c r="DF53" s="133"/>
      <c r="DG53" s="180"/>
      <c r="DH53" s="180"/>
      <c r="DI53" s="180"/>
      <c r="DJ53" s="180"/>
      <c r="DK53" s="180"/>
      <c r="DL53" s="180">
        <v>3</v>
      </c>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c r="FO53" s="180"/>
      <c r="FP53" s="180"/>
      <c r="FQ53" s="3">
        <f t="shared" si="6"/>
        <v>39500</v>
      </c>
      <c r="FR53" s="3"/>
      <c r="FS53" s="3"/>
      <c r="FT53" s="95"/>
      <c r="FU53" s="154"/>
      <c r="FV53" s="149"/>
      <c r="FW53" s="149"/>
      <c r="FX53" s="44">
        <f t="shared" si="19"/>
        <v>44563</v>
      </c>
    </row>
    <row r="54" spans="1:180" s="177" customFormat="1" ht="27.6" customHeight="1" x14ac:dyDescent="0.25">
      <c r="A54" s="1"/>
      <c r="B54" s="37" t="s">
        <v>201</v>
      </c>
      <c r="C54" s="3"/>
      <c r="D54" s="189"/>
      <c r="E54" s="69"/>
      <c r="F54" s="69"/>
      <c r="G54" s="161"/>
      <c r="H54" s="3"/>
      <c r="I54" s="48"/>
      <c r="J54" s="69"/>
      <c r="K54" s="48"/>
      <c r="L54" s="4"/>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180"/>
      <c r="AO54" s="180"/>
      <c r="AP54" s="3"/>
      <c r="AQ54" s="3"/>
      <c r="AR54" s="3"/>
      <c r="AS54" s="60"/>
      <c r="AT54" s="60"/>
      <c r="AU54" s="7"/>
      <c r="AV54" s="7"/>
      <c r="AW54" s="7"/>
      <c r="AX54" s="59"/>
      <c r="AY54" s="59"/>
      <c r="AZ54" s="60"/>
      <c r="BA54" s="59"/>
      <c r="BB54" s="60"/>
      <c r="BC54" s="59"/>
      <c r="BD54" s="60"/>
      <c r="BE54" s="59"/>
      <c r="BF54" s="60"/>
      <c r="BG54" s="3"/>
      <c r="BH54" s="192">
        <f>BH55</f>
        <v>500</v>
      </c>
      <c r="BI54" s="192"/>
      <c r="BJ54" s="192"/>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93"/>
      <c r="DF54" s="193"/>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92"/>
      <c r="FR54" s="192"/>
      <c r="FS54" s="3"/>
      <c r="FT54" s="95"/>
      <c r="FU54" s="154"/>
      <c r="FV54" s="149"/>
      <c r="FW54" s="149"/>
      <c r="FX54" s="44"/>
    </row>
    <row r="55" spans="1:180" s="177" customFormat="1" ht="97.15" customHeight="1" x14ac:dyDescent="0.2">
      <c r="A55" s="1">
        <v>1</v>
      </c>
      <c r="B55" s="5" t="s">
        <v>202</v>
      </c>
      <c r="C55" s="3"/>
      <c r="D55" s="189"/>
      <c r="E55" s="69"/>
      <c r="F55" s="69"/>
      <c r="G55" s="161"/>
      <c r="H55" s="3"/>
      <c r="I55" s="48"/>
      <c r="J55" s="69"/>
      <c r="K55" s="48"/>
      <c r="L55" s="4"/>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180"/>
      <c r="AO55" s="180"/>
      <c r="AP55" s="3"/>
      <c r="AQ55" s="3"/>
      <c r="AR55" s="3"/>
      <c r="AS55" s="60"/>
      <c r="AT55" s="60"/>
      <c r="AU55" s="7"/>
      <c r="AV55" s="7"/>
      <c r="AW55" s="7"/>
      <c r="AX55" s="59"/>
      <c r="AY55" s="59"/>
      <c r="AZ55" s="60"/>
      <c r="BA55" s="59"/>
      <c r="BB55" s="60"/>
      <c r="BC55" s="59"/>
      <c r="BD55" s="60"/>
      <c r="BE55" s="59"/>
      <c r="BF55" s="60"/>
      <c r="BG55" s="3"/>
      <c r="BH55" s="3">
        <v>500</v>
      </c>
      <c r="BI55" s="3"/>
      <c r="BJ55" s="3"/>
      <c r="BK55" s="180"/>
      <c r="BL55" s="180"/>
      <c r="BM55" s="180"/>
      <c r="BN55" s="180"/>
      <c r="BO55" s="180"/>
      <c r="BP55" s="180"/>
      <c r="BQ55" s="180"/>
      <c r="BR55" s="180"/>
      <c r="BS55" s="180"/>
      <c r="BT55" s="180"/>
      <c r="BU55" s="180"/>
      <c r="BV55" s="180"/>
      <c r="BW55" s="180"/>
      <c r="BX55" s="180"/>
      <c r="BY55" s="180"/>
      <c r="BZ55" s="180"/>
      <c r="CA55" s="180"/>
      <c r="CB55" s="180"/>
      <c r="CC55" s="180"/>
      <c r="CD55" s="180"/>
      <c r="CE55" s="180"/>
      <c r="CF55" s="180"/>
      <c r="CG55" s="180"/>
      <c r="CH55" s="180"/>
      <c r="CI55" s="180"/>
      <c r="CJ55" s="180"/>
      <c r="CK55" s="180"/>
      <c r="CL55" s="180"/>
      <c r="CM55" s="180"/>
      <c r="CN55" s="180"/>
      <c r="CO55" s="180"/>
      <c r="CP55" s="180"/>
      <c r="CQ55" s="180"/>
      <c r="CR55" s="180"/>
      <c r="CS55" s="180"/>
      <c r="CT55" s="180"/>
      <c r="CU55" s="180"/>
      <c r="CV55" s="180"/>
      <c r="CW55" s="180"/>
      <c r="CX55" s="180"/>
      <c r="CY55" s="180"/>
      <c r="CZ55" s="180"/>
      <c r="DA55" s="180"/>
      <c r="DB55" s="180"/>
      <c r="DC55" s="180"/>
      <c r="DD55" s="180"/>
      <c r="DE55" s="133"/>
      <c r="DF55" s="133"/>
      <c r="DG55" s="180"/>
      <c r="DH55" s="180"/>
      <c r="DI55" s="180"/>
      <c r="DJ55" s="180"/>
      <c r="DK55" s="180"/>
      <c r="DL55" s="180"/>
      <c r="DM55" s="180"/>
      <c r="DN55" s="180"/>
      <c r="DO55" s="180"/>
      <c r="DP55" s="180"/>
      <c r="DQ55" s="180"/>
      <c r="DR55" s="180"/>
      <c r="DS55" s="180"/>
      <c r="DT55" s="180"/>
      <c r="DU55" s="180"/>
      <c r="DV55" s="180"/>
      <c r="DW55" s="180"/>
      <c r="DX55" s="180"/>
      <c r="DY55" s="180"/>
      <c r="DZ55" s="180"/>
      <c r="EA55" s="180"/>
      <c r="EB55" s="180"/>
      <c r="EC55" s="180"/>
      <c r="ED55" s="180"/>
      <c r="EE55" s="180"/>
      <c r="EF55" s="180"/>
      <c r="EG55" s="180"/>
      <c r="EH55" s="180"/>
      <c r="EI55" s="180"/>
      <c r="EJ55" s="180"/>
      <c r="EK55" s="180"/>
      <c r="EL55" s="180"/>
      <c r="EM55" s="180"/>
      <c r="EN55" s="180"/>
      <c r="EO55" s="180"/>
      <c r="EP55" s="180"/>
      <c r="EQ55" s="180"/>
      <c r="ER55" s="180"/>
      <c r="ES55" s="180"/>
      <c r="ET55" s="180"/>
      <c r="EU55" s="180"/>
      <c r="EV55" s="180"/>
      <c r="EW55" s="180"/>
      <c r="EX55" s="180"/>
      <c r="EY55" s="180"/>
      <c r="EZ55" s="180"/>
      <c r="FA55" s="180"/>
      <c r="FB55" s="180"/>
      <c r="FC55" s="180"/>
      <c r="FD55" s="180"/>
      <c r="FE55" s="180"/>
      <c r="FF55" s="180"/>
      <c r="FG55" s="180"/>
      <c r="FH55" s="180"/>
      <c r="FI55" s="180"/>
      <c r="FJ55" s="180"/>
      <c r="FK55" s="180"/>
      <c r="FL55" s="180"/>
      <c r="FM55" s="180"/>
      <c r="FN55" s="180"/>
      <c r="FO55" s="180"/>
      <c r="FP55" s="180"/>
      <c r="FQ55" s="3"/>
      <c r="FR55" s="3"/>
      <c r="FS55" s="3"/>
      <c r="FT55" s="194" t="s">
        <v>205</v>
      </c>
      <c r="FU55" s="154"/>
      <c r="FV55" s="149"/>
      <c r="FW55" s="149"/>
      <c r="FX55" s="44"/>
    </row>
    <row r="56" spans="1:180" s="86" customFormat="1" ht="30" customHeight="1" x14ac:dyDescent="0.2">
      <c r="A56" s="93" t="s">
        <v>83</v>
      </c>
      <c r="B56" s="92" t="s">
        <v>73</v>
      </c>
      <c r="C56" s="81"/>
      <c r="D56" s="82"/>
      <c r="E56" s="83"/>
      <c r="F56" s="83"/>
      <c r="G56" s="83"/>
      <c r="H56" s="81"/>
      <c r="I56" s="81"/>
      <c r="J56" s="83"/>
      <c r="K56" s="81"/>
      <c r="L56" s="82"/>
      <c r="M56" s="81"/>
      <c r="N56" s="81"/>
      <c r="O56" s="81"/>
      <c r="P56" s="81"/>
      <c r="Q56" s="81"/>
      <c r="R56" s="81"/>
      <c r="S56" s="81"/>
      <c r="T56" s="81"/>
      <c r="U56" s="81"/>
      <c r="V56" s="81"/>
      <c r="W56" s="81"/>
      <c r="X56" s="81"/>
      <c r="Y56" s="81"/>
      <c r="Z56" s="81"/>
      <c r="AA56" s="81"/>
      <c r="AB56" s="81"/>
      <c r="AC56" s="81">
        <f>AC58</f>
        <v>0</v>
      </c>
      <c r="AD56" s="81">
        <f>AD58</f>
        <v>0</v>
      </c>
      <c r="AE56" s="81"/>
      <c r="AF56" s="81"/>
      <c r="AG56" s="81" t="e">
        <f>AG57+#REF!</f>
        <v>#REF!</v>
      </c>
      <c r="AH56" s="81" t="e">
        <f>AH57+#REF!</f>
        <v>#REF!</v>
      </c>
      <c r="AI56" s="81" t="e">
        <f>AI57+#REF!</f>
        <v>#REF!</v>
      </c>
      <c r="AJ56" s="81" t="e">
        <f>AJ57+#REF!</f>
        <v>#REF!</v>
      </c>
      <c r="AK56" s="81">
        <f t="shared" ref="AK56:AR56" si="66">AK57</f>
        <v>20000</v>
      </c>
      <c r="AL56" s="81">
        <f t="shared" si="66"/>
        <v>20000</v>
      </c>
      <c r="AM56" s="81">
        <f t="shared" si="66"/>
        <v>0</v>
      </c>
      <c r="AN56" s="81">
        <f t="shared" si="66"/>
        <v>0</v>
      </c>
      <c r="AO56" s="81">
        <f t="shared" si="66"/>
        <v>6856</v>
      </c>
      <c r="AP56" s="81">
        <f t="shared" si="66"/>
        <v>6856</v>
      </c>
      <c r="AQ56" s="81">
        <f t="shared" si="66"/>
        <v>20000</v>
      </c>
      <c r="AR56" s="81">
        <f t="shared" si="66"/>
        <v>20000</v>
      </c>
      <c r="AS56" s="84"/>
      <c r="AT56" s="84"/>
      <c r="AU56" s="81"/>
      <c r="AV56" s="81"/>
      <c r="AW56" s="81"/>
      <c r="AX56" s="84"/>
      <c r="AY56" s="84" t="e">
        <f>#REF!+AY57</f>
        <v>#REF!</v>
      </c>
      <c r="AZ56" s="84" t="e">
        <f>#REF!+AZ57</f>
        <v>#REF!</v>
      </c>
      <c r="BA56" s="84" t="e">
        <f>#REF!+BA57</f>
        <v>#REF!</v>
      </c>
      <c r="BB56" s="84" t="e">
        <f>#REF!+BB57</f>
        <v>#REF!</v>
      </c>
      <c r="BC56" s="84" t="e">
        <f>#REF!+BC57</f>
        <v>#REF!</v>
      </c>
      <c r="BD56" s="84" t="e">
        <f>#REF!+BD57</f>
        <v>#REF!</v>
      </c>
      <c r="BE56" s="84" t="e">
        <f>#REF!+BE57</f>
        <v>#REF!</v>
      </c>
      <c r="BF56" s="84" t="e">
        <f>#REF!+BF57</f>
        <v>#REF!</v>
      </c>
      <c r="BG56" s="3"/>
      <c r="BH56" s="81">
        <f>BH57</f>
        <v>10000</v>
      </c>
      <c r="BI56" s="81">
        <f t="shared" ref="BI56:DT56" si="67">BI57</f>
        <v>0</v>
      </c>
      <c r="BJ56" s="81">
        <f t="shared" si="67"/>
        <v>0</v>
      </c>
      <c r="BK56" s="81">
        <f t="shared" si="67"/>
        <v>0</v>
      </c>
      <c r="BL56" s="81">
        <f t="shared" si="67"/>
        <v>0</v>
      </c>
      <c r="BM56" s="81">
        <f t="shared" si="67"/>
        <v>0</v>
      </c>
      <c r="BN56" s="81">
        <f t="shared" si="67"/>
        <v>100000</v>
      </c>
      <c r="BO56" s="81">
        <f t="shared" si="67"/>
        <v>20000</v>
      </c>
      <c r="BP56" s="81">
        <f t="shared" si="67"/>
        <v>0</v>
      </c>
      <c r="BQ56" s="81">
        <f t="shared" si="67"/>
        <v>0</v>
      </c>
      <c r="BR56" s="81">
        <f t="shared" si="67"/>
        <v>0</v>
      </c>
      <c r="BS56" s="81">
        <f t="shared" si="67"/>
        <v>0</v>
      </c>
      <c r="BT56" s="81">
        <f t="shared" si="67"/>
        <v>0</v>
      </c>
      <c r="BU56" s="81">
        <f t="shared" si="67"/>
        <v>0</v>
      </c>
      <c r="BV56" s="81">
        <f t="shared" si="67"/>
        <v>0</v>
      </c>
      <c r="BW56" s="81">
        <f t="shared" si="67"/>
        <v>0</v>
      </c>
      <c r="BX56" s="81">
        <f t="shared" si="67"/>
        <v>0</v>
      </c>
      <c r="BY56" s="81">
        <f t="shared" si="67"/>
        <v>0</v>
      </c>
      <c r="BZ56" s="81">
        <f t="shared" si="67"/>
        <v>0</v>
      </c>
      <c r="CA56" s="81">
        <f t="shared" si="67"/>
        <v>0</v>
      </c>
      <c r="CB56" s="81">
        <f t="shared" si="67"/>
        <v>0</v>
      </c>
      <c r="CC56" s="81">
        <f t="shared" si="67"/>
        <v>0</v>
      </c>
      <c r="CD56" s="81">
        <f t="shared" si="67"/>
        <v>0</v>
      </c>
      <c r="CE56" s="81">
        <f t="shared" si="67"/>
        <v>0</v>
      </c>
      <c r="CF56" s="81">
        <f t="shared" si="67"/>
        <v>0</v>
      </c>
      <c r="CG56" s="81">
        <f t="shared" si="67"/>
        <v>0</v>
      </c>
      <c r="CH56" s="81">
        <f t="shared" si="67"/>
        <v>0</v>
      </c>
      <c r="CI56" s="81">
        <f t="shared" si="67"/>
        <v>0</v>
      </c>
      <c r="CJ56" s="81">
        <f t="shared" si="67"/>
        <v>0</v>
      </c>
      <c r="CK56" s="81">
        <f t="shared" si="67"/>
        <v>0</v>
      </c>
      <c r="CL56" s="81">
        <f t="shared" si="67"/>
        <v>0</v>
      </c>
      <c r="CM56" s="81">
        <f t="shared" si="67"/>
        <v>0</v>
      </c>
      <c r="CN56" s="81">
        <f t="shared" si="67"/>
        <v>0</v>
      </c>
      <c r="CO56" s="81">
        <f t="shared" si="67"/>
        <v>0</v>
      </c>
      <c r="CP56" s="81">
        <f t="shared" si="67"/>
        <v>0</v>
      </c>
      <c r="CQ56" s="81">
        <f t="shared" si="67"/>
        <v>0</v>
      </c>
      <c r="CR56" s="81">
        <f t="shared" si="67"/>
        <v>0</v>
      </c>
      <c r="CS56" s="81">
        <f t="shared" si="67"/>
        <v>0</v>
      </c>
      <c r="CT56" s="81">
        <f t="shared" si="67"/>
        <v>0</v>
      </c>
      <c r="CU56" s="81">
        <f t="shared" si="67"/>
        <v>0</v>
      </c>
      <c r="CV56" s="81">
        <f t="shared" si="67"/>
        <v>0</v>
      </c>
      <c r="CW56" s="81">
        <f t="shared" si="67"/>
        <v>0</v>
      </c>
      <c r="CX56" s="81">
        <f t="shared" si="67"/>
        <v>0</v>
      </c>
      <c r="CY56" s="81">
        <f t="shared" si="67"/>
        <v>0</v>
      </c>
      <c r="CZ56" s="81">
        <f t="shared" si="67"/>
        <v>0</v>
      </c>
      <c r="DA56" s="81">
        <f t="shared" si="67"/>
        <v>0</v>
      </c>
      <c r="DB56" s="81">
        <f t="shared" si="67"/>
        <v>0</v>
      </c>
      <c r="DC56" s="81">
        <f t="shared" si="67"/>
        <v>0</v>
      </c>
      <c r="DD56" s="81">
        <f t="shared" si="67"/>
        <v>0</v>
      </c>
      <c r="DE56" s="81">
        <f t="shared" si="67"/>
        <v>0</v>
      </c>
      <c r="DF56" s="81">
        <f t="shared" si="67"/>
        <v>0</v>
      </c>
      <c r="DG56" s="81">
        <f t="shared" si="67"/>
        <v>49786</v>
      </c>
      <c r="DH56" s="81">
        <f t="shared" si="67"/>
        <v>15000</v>
      </c>
      <c r="DI56" s="81">
        <f t="shared" si="67"/>
        <v>15000</v>
      </c>
      <c r="DJ56" s="81">
        <f t="shared" si="67"/>
        <v>-50000</v>
      </c>
      <c r="DK56" s="81">
        <f t="shared" si="67"/>
        <v>0</v>
      </c>
      <c r="DL56" s="81">
        <f t="shared" si="67"/>
        <v>5</v>
      </c>
      <c r="DM56" s="81">
        <f t="shared" si="67"/>
        <v>0</v>
      </c>
      <c r="DN56" s="81">
        <f t="shared" si="67"/>
        <v>0</v>
      </c>
      <c r="DO56" s="81">
        <f t="shared" si="67"/>
        <v>0</v>
      </c>
      <c r="DP56" s="81">
        <f t="shared" si="67"/>
        <v>0</v>
      </c>
      <c r="DQ56" s="81">
        <f t="shared" si="67"/>
        <v>0</v>
      </c>
      <c r="DR56" s="81">
        <f t="shared" si="67"/>
        <v>0</v>
      </c>
      <c r="DS56" s="81">
        <f t="shared" si="67"/>
        <v>0</v>
      </c>
      <c r="DT56" s="81">
        <f t="shared" si="67"/>
        <v>0</v>
      </c>
      <c r="DU56" s="81">
        <f t="shared" ref="DU56:FQ56" si="68">DU57</f>
        <v>0</v>
      </c>
      <c r="DV56" s="81">
        <f t="shared" si="68"/>
        <v>0</v>
      </c>
      <c r="DW56" s="81">
        <f t="shared" si="68"/>
        <v>0</v>
      </c>
      <c r="DX56" s="81">
        <f t="shared" si="68"/>
        <v>0</v>
      </c>
      <c r="DY56" s="81">
        <f t="shared" si="68"/>
        <v>0</v>
      </c>
      <c r="DZ56" s="81">
        <f t="shared" si="68"/>
        <v>0</v>
      </c>
      <c r="EA56" s="81">
        <f t="shared" si="68"/>
        <v>0</v>
      </c>
      <c r="EB56" s="81">
        <f t="shared" si="68"/>
        <v>0</v>
      </c>
      <c r="EC56" s="81">
        <f t="shared" si="68"/>
        <v>0</v>
      </c>
      <c r="ED56" s="81">
        <f t="shared" si="68"/>
        <v>0</v>
      </c>
      <c r="EE56" s="81">
        <f t="shared" si="68"/>
        <v>0</v>
      </c>
      <c r="EF56" s="81">
        <f t="shared" si="68"/>
        <v>0</v>
      </c>
      <c r="EG56" s="81">
        <f t="shared" si="68"/>
        <v>0</v>
      </c>
      <c r="EH56" s="81">
        <f t="shared" si="68"/>
        <v>0</v>
      </c>
      <c r="EI56" s="81">
        <f t="shared" si="68"/>
        <v>0</v>
      </c>
      <c r="EJ56" s="81">
        <f t="shared" si="68"/>
        <v>0</v>
      </c>
      <c r="EK56" s="81">
        <f t="shared" si="68"/>
        <v>0</v>
      </c>
      <c r="EL56" s="81">
        <f t="shared" si="68"/>
        <v>0</v>
      </c>
      <c r="EM56" s="81">
        <f t="shared" si="68"/>
        <v>0</v>
      </c>
      <c r="EN56" s="81">
        <f t="shared" si="68"/>
        <v>0</v>
      </c>
      <c r="EO56" s="81">
        <f t="shared" si="68"/>
        <v>0</v>
      </c>
      <c r="EP56" s="81">
        <f t="shared" si="68"/>
        <v>0</v>
      </c>
      <c r="EQ56" s="81">
        <f t="shared" si="68"/>
        <v>0</v>
      </c>
      <c r="ER56" s="81">
        <f t="shared" si="68"/>
        <v>0</v>
      </c>
      <c r="ES56" s="81">
        <f t="shared" si="68"/>
        <v>0</v>
      </c>
      <c r="ET56" s="81">
        <f t="shared" si="68"/>
        <v>0</v>
      </c>
      <c r="EU56" s="81">
        <f t="shared" si="68"/>
        <v>0</v>
      </c>
      <c r="EV56" s="81">
        <f t="shared" si="68"/>
        <v>0</v>
      </c>
      <c r="EW56" s="81">
        <f t="shared" si="68"/>
        <v>0</v>
      </c>
      <c r="EX56" s="81">
        <f t="shared" si="68"/>
        <v>0</v>
      </c>
      <c r="EY56" s="81">
        <f t="shared" si="68"/>
        <v>0</v>
      </c>
      <c r="EZ56" s="81">
        <f t="shared" si="68"/>
        <v>0</v>
      </c>
      <c r="FA56" s="81">
        <f t="shared" si="68"/>
        <v>0</v>
      </c>
      <c r="FB56" s="81">
        <f t="shared" si="68"/>
        <v>0</v>
      </c>
      <c r="FC56" s="81">
        <f t="shared" si="68"/>
        <v>0</v>
      </c>
      <c r="FD56" s="81">
        <f t="shared" si="68"/>
        <v>0</v>
      </c>
      <c r="FE56" s="81">
        <f t="shared" si="68"/>
        <v>0</v>
      </c>
      <c r="FF56" s="81">
        <f t="shared" si="68"/>
        <v>0</v>
      </c>
      <c r="FG56" s="81">
        <f t="shared" si="68"/>
        <v>0</v>
      </c>
      <c r="FH56" s="81">
        <f t="shared" si="68"/>
        <v>0</v>
      </c>
      <c r="FI56" s="81">
        <f t="shared" si="68"/>
        <v>0</v>
      </c>
      <c r="FJ56" s="81">
        <f t="shared" si="68"/>
        <v>0</v>
      </c>
      <c r="FK56" s="81">
        <f t="shared" si="68"/>
        <v>0</v>
      </c>
      <c r="FL56" s="81">
        <f t="shared" si="68"/>
        <v>0</v>
      </c>
      <c r="FM56" s="81">
        <f t="shared" si="68"/>
        <v>0</v>
      </c>
      <c r="FN56" s="81">
        <f t="shared" si="68"/>
        <v>0</v>
      </c>
      <c r="FO56" s="81">
        <f t="shared" si="68"/>
        <v>0</v>
      </c>
      <c r="FP56" s="81">
        <f t="shared" si="68"/>
        <v>0</v>
      </c>
      <c r="FQ56" s="81">
        <f t="shared" si="68"/>
        <v>10000</v>
      </c>
      <c r="FR56" s="81"/>
      <c r="FS56" s="81"/>
      <c r="FT56" s="125"/>
      <c r="FU56" s="144"/>
      <c r="FV56" s="144"/>
      <c r="FW56" s="144"/>
      <c r="FX56" s="44">
        <f t="shared" si="19"/>
        <v>0</v>
      </c>
    </row>
    <row r="57" spans="1:180" s="39" customFormat="1" ht="33.6" customHeight="1" x14ac:dyDescent="0.25">
      <c r="A57" s="49"/>
      <c r="B57" s="37" t="s">
        <v>93</v>
      </c>
      <c r="C57" s="192"/>
      <c r="D57" s="38"/>
      <c r="E57" s="28"/>
      <c r="F57" s="28"/>
      <c r="G57" s="28"/>
      <c r="H57" s="192"/>
      <c r="I57" s="192"/>
      <c r="J57" s="28"/>
      <c r="K57" s="192"/>
      <c r="L57" s="38"/>
      <c r="M57" s="192"/>
      <c r="N57" s="192"/>
      <c r="O57" s="192"/>
      <c r="P57" s="192"/>
      <c r="Q57" s="192"/>
      <c r="R57" s="192"/>
      <c r="S57" s="192"/>
      <c r="T57" s="192"/>
      <c r="U57" s="192"/>
      <c r="V57" s="192"/>
      <c r="W57" s="192"/>
      <c r="X57" s="192"/>
      <c r="Y57" s="192"/>
      <c r="Z57" s="192"/>
      <c r="AA57" s="192"/>
      <c r="AB57" s="192"/>
      <c r="AC57" s="192">
        <f>AC59</f>
        <v>0</v>
      </c>
      <c r="AD57" s="192">
        <f>AD59</f>
        <v>0</v>
      </c>
      <c r="AE57" s="192"/>
      <c r="AF57" s="192"/>
      <c r="AG57" s="192">
        <f t="shared" ref="AG57:AR58" si="69">AG58</f>
        <v>80000</v>
      </c>
      <c r="AH57" s="192">
        <f t="shared" si="69"/>
        <v>80000</v>
      </c>
      <c r="AI57" s="192">
        <f t="shared" si="69"/>
        <v>0</v>
      </c>
      <c r="AJ57" s="192">
        <f t="shared" si="69"/>
        <v>0</v>
      </c>
      <c r="AK57" s="192">
        <f t="shared" si="69"/>
        <v>20000</v>
      </c>
      <c r="AL57" s="192">
        <f t="shared" si="69"/>
        <v>20000</v>
      </c>
      <c r="AM57" s="192"/>
      <c r="AN57" s="192"/>
      <c r="AO57" s="192">
        <f t="shared" si="69"/>
        <v>6856</v>
      </c>
      <c r="AP57" s="192">
        <f t="shared" si="69"/>
        <v>6856</v>
      </c>
      <c r="AQ57" s="192">
        <f t="shared" si="69"/>
        <v>20000</v>
      </c>
      <c r="AR57" s="192">
        <f t="shared" si="69"/>
        <v>20000</v>
      </c>
      <c r="AS57" s="181"/>
      <c r="AT57" s="181"/>
      <c r="AU57" s="192"/>
      <c r="AV57" s="192"/>
      <c r="AW57" s="192"/>
      <c r="AX57" s="181"/>
      <c r="AY57" s="181" t="e">
        <f>AY58</f>
        <v>#REF!</v>
      </c>
      <c r="AZ57" s="181" t="e">
        <f t="shared" ref="AZ57:DK57" si="70">AZ58</f>
        <v>#REF!</v>
      </c>
      <c r="BA57" s="181" t="e">
        <f t="shared" si="70"/>
        <v>#REF!</v>
      </c>
      <c r="BB57" s="181" t="e">
        <f t="shared" si="70"/>
        <v>#REF!</v>
      </c>
      <c r="BC57" s="181" t="e">
        <f t="shared" si="70"/>
        <v>#REF!</v>
      </c>
      <c r="BD57" s="181" t="e">
        <f t="shared" si="70"/>
        <v>#REF!</v>
      </c>
      <c r="BE57" s="181" t="e">
        <f t="shared" si="70"/>
        <v>#REF!</v>
      </c>
      <c r="BF57" s="181" t="e">
        <f t="shared" si="70"/>
        <v>#REF!</v>
      </c>
      <c r="BG57" s="3"/>
      <c r="BH57" s="192">
        <f t="shared" si="70"/>
        <v>10000</v>
      </c>
      <c r="BI57" s="192">
        <f t="shared" si="70"/>
        <v>0</v>
      </c>
      <c r="BJ57" s="192">
        <f t="shared" si="70"/>
        <v>0</v>
      </c>
      <c r="BK57" s="192">
        <f t="shared" si="70"/>
        <v>0</v>
      </c>
      <c r="BL57" s="192">
        <f t="shared" si="70"/>
        <v>0</v>
      </c>
      <c r="BM57" s="192">
        <f t="shared" si="70"/>
        <v>0</v>
      </c>
      <c r="BN57" s="192">
        <f t="shared" si="70"/>
        <v>100000</v>
      </c>
      <c r="BO57" s="192">
        <f t="shared" si="70"/>
        <v>20000</v>
      </c>
      <c r="BP57" s="192">
        <f t="shared" si="70"/>
        <v>0</v>
      </c>
      <c r="BQ57" s="192">
        <f t="shared" si="70"/>
        <v>0</v>
      </c>
      <c r="BR57" s="192">
        <f t="shared" si="70"/>
        <v>0</v>
      </c>
      <c r="BS57" s="192">
        <f t="shared" si="70"/>
        <v>0</v>
      </c>
      <c r="BT57" s="192">
        <f t="shared" si="70"/>
        <v>0</v>
      </c>
      <c r="BU57" s="192">
        <f t="shared" si="70"/>
        <v>0</v>
      </c>
      <c r="BV57" s="192">
        <f t="shared" si="70"/>
        <v>0</v>
      </c>
      <c r="BW57" s="192">
        <f t="shared" si="70"/>
        <v>0</v>
      </c>
      <c r="BX57" s="192">
        <f t="shared" si="70"/>
        <v>0</v>
      </c>
      <c r="BY57" s="192">
        <f t="shared" si="70"/>
        <v>0</v>
      </c>
      <c r="BZ57" s="192">
        <f t="shared" si="70"/>
        <v>0</v>
      </c>
      <c r="CA57" s="192">
        <f t="shared" si="70"/>
        <v>0</v>
      </c>
      <c r="CB57" s="192">
        <f t="shared" si="70"/>
        <v>0</v>
      </c>
      <c r="CC57" s="192">
        <f t="shared" si="70"/>
        <v>0</v>
      </c>
      <c r="CD57" s="192">
        <f t="shared" si="70"/>
        <v>0</v>
      </c>
      <c r="CE57" s="192">
        <f t="shared" si="70"/>
        <v>0</v>
      </c>
      <c r="CF57" s="192">
        <f t="shared" si="70"/>
        <v>0</v>
      </c>
      <c r="CG57" s="192">
        <f t="shared" si="70"/>
        <v>0</v>
      </c>
      <c r="CH57" s="192">
        <f t="shared" si="70"/>
        <v>0</v>
      </c>
      <c r="CI57" s="192">
        <f t="shared" si="70"/>
        <v>0</v>
      </c>
      <c r="CJ57" s="192">
        <f t="shared" si="70"/>
        <v>0</v>
      </c>
      <c r="CK57" s="192">
        <f t="shared" si="70"/>
        <v>0</v>
      </c>
      <c r="CL57" s="192">
        <f t="shared" si="70"/>
        <v>0</v>
      </c>
      <c r="CM57" s="192">
        <f t="shared" si="70"/>
        <v>0</v>
      </c>
      <c r="CN57" s="192">
        <f t="shared" si="70"/>
        <v>0</v>
      </c>
      <c r="CO57" s="192">
        <f t="shared" si="70"/>
        <v>0</v>
      </c>
      <c r="CP57" s="192">
        <f t="shared" si="70"/>
        <v>0</v>
      </c>
      <c r="CQ57" s="192">
        <f t="shared" si="70"/>
        <v>0</v>
      </c>
      <c r="CR57" s="192">
        <f t="shared" si="70"/>
        <v>0</v>
      </c>
      <c r="CS57" s="192">
        <f t="shared" si="70"/>
        <v>0</v>
      </c>
      <c r="CT57" s="192">
        <f t="shared" si="70"/>
        <v>0</v>
      </c>
      <c r="CU57" s="192">
        <f t="shared" si="70"/>
        <v>0</v>
      </c>
      <c r="CV57" s="192">
        <f t="shared" si="70"/>
        <v>0</v>
      </c>
      <c r="CW57" s="192">
        <f t="shared" si="70"/>
        <v>0</v>
      </c>
      <c r="CX57" s="192">
        <f t="shared" si="70"/>
        <v>0</v>
      </c>
      <c r="CY57" s="192">
        <f t="shared" si="70"/>
        <v>0</v>
      </c>
      <c r="CZ57" s="192">
        <f t="shared" si="70"/>
        <v>0</v>
      </c>
      <c r="DA57" s="192">
        <f t="shared" si="70"/>
        <v>0</v>
      </c>
      <c r="DB57" s="192">
        <f t="shared" si="70"/>
        <v>0</v>
      </c>
      <c r="DC57" s="192">
        <f t="shared" si="70"/>
        <v>0</v>
      </c>
      <c r="DD57" s="192">
        <f t="shared" si="70"/>
        <v>0</v>
      </c>
      <c r="DE57" s="192">
        <f t="shared" si="70"/>
        <v>0</v>
      </c>
      <c r="DF57" s="192">
        <f t="shared" si="70"/>
        <v>0</v>
      </c>
      <c r="DG57" s="192">
        <f t="shared" si="70"/>
        <v>49786</v>
      </c>
      <c r="DH57" s="192">
        <f t="shared" si="70"/>
        <v>15000</v>
      </c>
      <c r="DI57" s="192">
        <f t="shared" si="70"/>
        <v>15000</v>
      </c>
      <c r="DJ57" s="192">
        <f t="shared" si="70"/>
        <v>-50000</v>
      </c>
      <c r="DK57" s="192">
        <f t="shared" si="70"/>
        <v>0</v>
      </c>
      <c r="DL57" s="192">
        <f t="shared" ref="DL57:FQ57" si="71">DL58</f>
        <v>5</v>
      </c>
      <c r="DM57" s="192">
        <f t="shared" si="71"/>
        <v>0</v>
      </c>
      <c r="DN57" s="192">
        <f t="shared" si="71"/>
        <v>0</v>
      </c>
      <c r="DO57" s="192">
        <f t="shared" si="71"/>
        <v>0</v>
      </c>
      <c r="DP57" s="192">
        <f t="shared" si="71"/>
        <v>0</v>
      </c>
      <c r="DQ57" s="192">
        <f t="shared" si="71"/>
        <v>0</v>
      </c>
      <c r="DR57" s="192">
        <f t="shared" si="71"/>
        <v>0</v>
      </c>
      <c r="DS57" s="192">
        <f t="shared" si="71"/>
        <v>0</v>
      </c>
      <c r="DT57" s="192">
        <f t="shared" si="71"/>
        <v>0</v>
      </c>
      <c r="DU57" s="192">
        <f t="shared" si="71"/>
        <v>0</v>
      </c>
      <c r="DV57" s="192">
        <f t="shared" si="71"/>
        <v>0</v>
      </c>
      <c r="DW57" s="192">
        <f t="shared" si="71"/>
        <v>0</v>
      </c>
      <c r="DX57" s="192">
        <f t="shared" si="71"/>
        <v>0</v>
      </c>
      <c r="DY57" s="192">
        <f t="shared" si="71"/>
        <v>0</v>
      </c>
      <c r="DZ57" s="192">
        <f t="shared" si="71"/>
        <v>0</v>
      </c>
      <c r="EA57" s="192">
        <f t="shared" si="71"/>
        <v>0</v>
      </c>
      <c r="EB57" s="192">
        <f t="shared" si="71"/>
        <v>0</v>
      </c>
      <c r="EC57" s="192">
        <f t="shared" si="71"/>
        <v>0</v>
      </c>
      <c r="ED57" s="192">
        <f t="shared" si="71"/>
        <v>0</v>
      </c>
      <c r="EE57" s="192">
        <f t="shared" si="71"/>
        <v>0</v>
      </c>
      <c r="EF57" s="192">
        <f t="shared" si="71"/>
        <v>0</v>
      </c>
      <c r="EG57" s="192">
        <f t="shared" si="71"/>
        <v>0</v>
      </c>
      <c r="EH57" s="192">
        <f t="shared" si="71"/>
        <v>0</v>
      </c>
      <c r="EI57" s="192">
        <f t="shared" si="71"/>
        <v>0</v>
      </c>
      <c r="EJ57" s="192">
        <f t="shared" si="71"/>
        <v>0</v>
      </c>
      <c r="EK57" s="192">
        <f t="shared" si="71"/>
        <v>0</v>
      </c>
      <c r="EL57" s="192">
        <f t="shared" si="71"/>
        <v>0</v>
      </c>
      <c r="EM57" s="192">
        <f t="shared" si="71"/>
        <v>0</v>
      </c>
      <c r="EN57" s="192">
        <f t="shared" si="71"/>
        <v>0</v>
      </c>
      <c r="EO57" s="192">
        <f t="shared" si="71"/>
        <v>0</v>
      </c>
      <c r="EP57" s="192">
        <f t="shared" si="71"/>
        <v>0</v>
      </c>
      <c r="EQ57" s="192">
        <f t="shared" si="71"/>
        <v>0</v>
      </c>
      <c r="ER57" s="192">
        <f t="shared" si="71"/>
        <v>0</v>
      </c>
      <c r="ES57" s="192">
        <f t="shared" si="71"/>
        <v>0</v>
      </c>
      <c r="ET57" s="192">
        <f t="shared" si="71"/>
        <v>0</v>
      </c>
      <c r="EU57" s="192">
        <f t="shared" si="71"/>
        <v>0</v>
      </c>
      <c r="EV57" s="192">
        <f t="shared" si="71"/>
        <v>0</v>
      </c>
      <c r="EW57" s="192">
        <f t="shared" si="71"/>
        <v>0</v>
      </c>
      <c r="EX57" s="192">
        <f t="shared" si="71"/>
        <v>0</v>
      </c>
      <c r="EY57" s="192">
        <f t="shared" si="71"/>
        <v>0</v>
      </c>
      <c r="EZ57" s="192">
        <f t="shared" si="71"/>
        <v>0</v>
      </c>
      <c r="FA57" s="192">
        <f t="shared" si="71"/>
        <v>0</v>
      </c>
      <c r="FB57" s="192">
        <f t="shared" si="71"/>
        <v>0</v>
      </c>
      <c r="FC57" s="192">
        <f t="shared" si="71"/>
        <v>0</v>
      </c>
      <c r="FD57" s="192">
        <f t="shared" si="71"/>
        <v>0</v>
      </c>
      <c r="FE57" s="192">
        <f t="shared" si="71"/>
        <v>0</v>
      </c>
      <c r="FF57" s="192">
        <f t="shared" si="71"/>
        <v>0</v>
      </c>
      <c r="FG57" s="192">
        <f t="shared" si="71"/>
        <v>0</v>
      </c>
      <c r="FH57" s="192">
        <f t="shared" si="71"/>
        <v>0</v>
      </c>
      <c r="FI57" s="192">
        <f t="shared" si="71"/>
        <v>0</v>
      </c>
      <c r="FJ57" s="192">
        <f t="shared" si="71"/>
        <v>0</v>
      </c>
      <c r="FK57" s="192">
        <f t="shared" si="71"/>
        <v>0</v>
      </c>
      <c r="FL57" s="192">
        <f t="shared" si="71"/>
        <v>0</v>
      </c>
      <c r="FM57" s="192">
        <f t="shared" si="71"/>
        <v>0</v>
      </c>
      <c r="FN57" s="192">
        <f t="shared" si="71"/>
        <v>0</v>
      </c>
      <c r="FO57" s="192">
        <f t="shared" si="71"/>
        <v>0</v>
      </c>
      <c r="FP57" s="192">
        <f t="shared" si="71"/>
        <v>0</v>
      </c>
      <c r="FQ57" s="192">
        <f t="shared" si="71"/>
        <v>10000</v>
      </c>
      <c r="FR57" s="192"/>
      <c r="FS57" s="192"/>
      <c r="FT57" s="128"/>
      <c r="FU57" s="146"/>
      <c r="FV57" s="146"/>
      <c r="FW57" s="146"/>
      <c r="FX57" s="44">
        <f t="shared" si="19"/>
        <v>0</v>
      </c>
    </row>
    <row r="58" spans="1:180" s="32" customFormat="1" ht="25.9" customHeight="1" x14ac:dyDescent="0.2">
      <c r="A58" s="36"/>
      <c r="B58" s="42" t="s">
        <v>48</v>
      </c>
      <c r="C58" s="9"/>
      <c r="D58" s="43"/>
      <c r="E58" s="66"/>
      <c r="F58" s="66"/>
      <c r="G58" s="66"/>
      <c r="H58" s="9"/>
      <c r="I58" s="9"/>
      <c r="J58" s="66"/>
      <c r="K58" s="9"/>
      <c r="L58" s="43"/>
      <c r="M58" s="9"/>
      <c r="N58" s="9"/>
      <c r="O58" s="9"/>
      <c r="P58" s="9"/>
      <c r="Q58" s="9"/>
      <c r="R58" s="9"/>
      <c r="S58" s="9"/>
      <c r="T58" s="9"/>
      <c r="U58" s="9"/>
      <c r="V58" s="9"/>
      <c r="W58" s="9"/>
      <c r="X58" s="9"/>
      <c r="Y58" s="9"/>
      <c r="Z58" s="9"/>
      <c r="AA58" s="9"/>
      <c r="AB58" s="9"/>
      <c r="AC58" s="9">
        <f>AC57</f>
        <v>0</v>
      </c>
      <c r="AD58" s="9">
        <f>AD57</f>
        <v>0</v>
      </c>
      <c r="AE58" s="9"/>
      <c r="AF58" s="9"/>
      <c r="AG58" s="9">
        <f t="shared" si="69"/>
        <v>80000</v>
      </c>
      <c r="AH58" s="9">
        <f t="shared" si="69"/>
        <v>80000</v>
      </c>
      <c r="AI58" s="9">
        <f t="shared" si="69"/>
        <v>0</v>
      </c>
      <c r="AJ58" s="9">
        <f t="shared" si="69"/>
        <v>0</v>
      </c>
      <c r="AK58" s="9">
        <f t="shared" si="69"/>
        <v>20000</v>
      </c>
      <c r="AL58" s="9">
        <f t="shared" si="69"/>
        <v>20000</v>
      </c>
      <c r="AM58" s="9"/>
      <c r="AN58" s="9"/>
      <c r="AO58" s="9">
        <f t="shared" si="69"/>
        <v>6856</v>
      </c>
      <c r="AP58" s="9">
        <f t="shared" si="69"/>
        <v>6856</v>
      </c>
      <c r="AQ58" s="9">
        <f t="shared" si="69"/>
        <v>20000</v>
      </c>
      <c r="AR58" s="9">
        <f t="shared" si="69"/>
        <v>20000</v>
      </c>
      <c r="AS58" s="75"/>
      <c r="AT58" s="75"/>
      <c r="AU58" s="9"/>
      <c r="AV58" s="9"/>
      <c r="AW58" s="9"/>
      <c r="AX58" s="75"/>
      <c r="AY58" s="75" t="e">
        <f>AY59+#REF!</f>
        <v>#REF!</v>
      </c>
      <c r="AZ58" s="75" t="e">
        <f>AZ59+#REF!</f>
        <v>#REF!</v>
      </c>
      <c r="BA58" s="75" t="e">
        <f>BA59+#REF!</f>
        <v>#REF!</v>
      </c>
      <c r="BB58" s="75" t="e">
        <f>BB59+#REF!</f>
        <v>#REF!</v>
      </c>
      <c r="BC58" s="75" t="e">
        <f>BC59+#REF!</f>
        <v>#REF!</v>
      </c>
      <c r="BD58" s="75" t="e">
        <f>BD59+#REF!</f>
        <v>#REF!</v>
      </c>
      <c r="BE58" s="75" t="e">
        <f>BE59+#REF!</f>
        <v>#REF!</v>
      </c>
      <c r="BF58" s="75" t="e">
        <f>BF59+#REF!</f>
        <v>#REF!</v>
      </c>
      <c r="BG58" s="3"/>
      <c r="BH58" s="9">
        <f>BH59</f>
        <v>10000</v>
      </c>
      <c r="BI58" s="9">
        <f t="shared" ref="BI58:DT58" si="72">BI59</f>
        <v>0</v>
      </c>
      <c r="BJ58" s="9">
        <f t="shared" si="72"/>
        <v>0</v>
      </c>
      <c r="BK58" s="9">
        <f t="shared" si="72"/>
        <v>0</v>
      </c>
      <c r="BL58" s="9">
        <f t="shared" si="72"/>
        <v>0</v>
      </c>
      <c r="BM58" s="9">
        <f t="shared" si="72"/>
        <v>0</v>
      </c>
      <c r="BN58" s="9">
        <f t="shared" si="72"/>
        <v>100000</v>
      </c>
      <c r="BO58" s="9">
        <f t="shared" si="72"/>
        <v>20000</v>
      </c>
      <c r="BP58" s="9">
        <f t="shared" si="72"/>
        <v>0</v>
      </c>
      <c r="BQ58" s="9">
        <f t="shared" si="72"/>
        <v>0</v>
      </c>
      <c r="BR58" s="9">
        <f t="shared" si="72"/>
        <v>0</v>
      </c>
      <c r="BS58" s="9">
        <f t="shared" si="72"/>
        <v>0</v>
      </c>
      <c r="BT58" s="9">
        <f t="shared" si="72"/>
        <v>0</v>
      </c>
      <c r="BU58" s="9">
        <f t="shared" si="72"/>
        <v>0</v>
      </c>
      <c r="BV58" s="9">
        <f t="shared" si="72"/>
        <v>0</v>
      </c>
      <c r="BW58" s="9">
        <f t="shared" si="72"/>
        <v>0</v>
      </c>
      <c r="BX58" s="9">
        <f t="shared" si="72"/>
        <v>0</v>
      </c>
      <c r="BY58" s="9">
        <f t="shared" si="72"/>
        <v>0</v>
      </c>
      <c r="BZ58" s="9">
        <f t="shared" si="72"/>
        <v>0</v>
      </c>
      <c r="CA58" s="9">
        <f t="shared" si="72"/>
        <v>0</v>
      </c>
      <c r="CB58" s="9">
        <f t="shared" si="72"/>
        <v>0</v>
      </c>
      <c r="CC58" s="9">
        <f t="shared" si="72"/>
        <v>0</v>
      </c>
      <c r="CD58" s="9">
        <f t="shared" si="72"/>
        <v>0</v>
      </c>
      <c r="CE58" s="9">
        <f t="shared" si="72"/>
        <v>0</v>
      </c>
      <c r="CF58" s="9">
        <f t="shared" si="72"/>
        <v>0</v>
      </c>
      <c r="CG58" s="9">
        <f t="shared" si="72"/>
        <v>0</v>
      </c>
      <c r="CH58" s="9">
        <f t="shared" si="72"/>
        <v>0</v>
      </c>
      <c r="CI58" s="9">
        <f t="shared" si="72"/>
        <v>0</v>
      </c>
      <c r="CJ58" s="9">
        <f t="shared" si="72"/>
        <v>0</v>
      </c>
      <c r="CK58" s="9">
        <f t="shared" si="72"/>
        <v>0</v>
      </c>
      <c r="CL58" s="9">
        <f t="shared" si="72"/>
        <v>0</v>
      </c>
      <c r="CM58" s="9">
        <f t="shared" si="72"/>
        <v>0</v>
      </c>
      <c r="CN58" s="9">
        <f t="shared" si="72"/>
        <v>0</v>
      </c>
      <c r="CO58" s="9">
        <f t="shared" si="72"/>
        <v>0</v>
      </c>
      <c r="CP58" s="9">
        <f t="shared" si="72"/>
        <v>0</v>
      </c>
      <c r="CQ58" s="9">
        <f t="shared" si="72"/>
        <v>0</v>
      </c>
      <c r="CR58" s="9">
        <f t="shared" si="72"/>
        <v>0</v>
      </c>
      <c r="CS58" s="9">
        <f t="shared" si="72"/>
        <v>0</v>
      </c>
      <c r="CT58" s="9">
        <f t="shared" si="72"/>
        <v>0</v>
      </c>
      <c r="CU58" s="9">
        <f t="shared" si="72"/>
        <v>0</v>
      </c>
      <c r="CV58" s="9">
        <f t="shared" si="72"/>
        <v>0</v>
      </c>
      <c r="CW58" s="9">
        <f t="shared" si="72"/>
        <v>0</v>
      </c>
      <c r="CX58" s="9">
        <f t="shared" si="72"/>
        <v>0</v>
      </c>
      <c r="CY58" s="9">
        <f t="shared" si="72"/>
        <v>0</v>
      </c>
      <c r="CZ58" s="9">
        <f t="shared" si="72"/>
        <v>0</v>
      </c>
      <c r="DA58" s="9">
        <f t="shared" si="72"/>
        <v>0</v>
      </c>
      <c r="DB58" s="9">
        <f t="shared" si="72"/>
        <v>0</v>
      </c>
      <c r="DC58" s="9">
        <f t="shared" si="72"/>
        <v>0</v>
      </c>
      <c r="DD58" s="9">
        <f t="shared" si="72"/>
        <v>0</v>
      </c>
      <c r="DE58" s="9">
        <f t="shared" si="72"/>
        <v>0</v>
      </c>
      <c r="DF58" s="9">
        <f t="shared" si="72"/>
        <v>0</v>
      </c>
      <c r="DG58" s="9">
        <f t="shared" si="72"/>
        <v>49786</v>
      </c>
      <c r="DH58" s="9">
        <f t="shared" si="72"/>
        <v>15000</v>
      </c>
      <c r="DI58" s="9">
        <f t="shared" si="72"/>
        <v>15000</v>
      </c>
      <c r="DJ58" s="9">
        <f t="shared" si="72"/>
        <v>-50000</v>
      </c>
      <c r="DK58" s="9">
        <f t="shared" si="72"/>
        <v>0</v>
      </c>
      <c r="DL58" s="9">
        <f t="shared" si="72"/>
        <v>5</v>
      </c>
      <c r="DM58" s="9">
        <f t="shared" si="72"/>
        <v>0</v>
      </c>
      <c r="DN58" s="9">
        <f t="shared" si="72"/>
        <v>0</v>
      </c>
      <c r="DO58" s="9">
        <f t="shared" si="72"/>
        <v>0</v>
      </c>
      <c r="DP58" s="9">
        <f t="shared" si="72"/>
        <v>0</v>
      </c>
      <c r="DQ58" s="9">
        <f t="shared" si="72"/>
        <v>0</v>
      </c>
      <c r="DR58" s="9">
        <f t="shared" si="72"/>
        <v>0</v>
      </c>
      <c r="DS58" s="9">
        <f t="shared" si="72"/>
        <v>0</v>
      </c>
      <c r="DT58" s="9">
        <f t="shared" si="72"/>
        <v>0</v>
      </c>
      <c r="DU58" s="9">
        <f t="shared" ref="DU58:FQ58" si="73">DU59</f>
        <v>0</v>
      </c>
      <c r="DV58" s="9">
        <f t="shared" si="73"/>
        <v>0</v>
      </c>
      <c r="DW58" s="9">
        <f t="shared" si="73"/>
        <v>0</v>
      </c>
      <c r="DX58" s="9">
        <f t="shared" si="73"/>
        <v>0</v>
      </c>
      <c r="DY58" s="9">
        <f t="shared" si="73"/>
        <v>0</v>
      </c>
      <c r="DZ58" s="9">
        <f t="shared" si="73"/>
        <v>0</v>
      </c>
      <c r="EA58" s="9">
        <f t="shared" si="73"/>
        <v>0</v>
      </c>
      <c r="EB58" s="9">
        <f t="shared" si="73"/>
        <v>0</v>
      </c>
      <c r="EC58" s="9">
        <f t="shared" si="73"/>
        <v>0</v>
      </c>
      <c r="ED58" s="9">
        <f t="shared" si="73"/>
        <v>0</v>
      </c>
      <c r="EE58" s="9">
        <f t="shared" si="73"/>
        <v>0</v>
      </c>
      <c r="EF58" s="9">
        <f t="shared" si="73"/>
        <v>0</v>
      </c>
      <c r="EG58" s="9">
        <f t="shared" si="73"/>
        <v>0</v>
      </c>
      <c r="EH58" s="9">
        <f t="shared" si="73"/>
        <v>0</v>
      </c>
      <c r="EI58" s="9">
        <f t="shared" si="73"/>
        <v>0</v>
      </c>
      <c r="EJ58" s="9">
        <f t="shared" si="73"/>
        <v>0</v>
      </c>
      <c r="EK58" s="9">
        <f t="shared" si="73"/>
        <v>0</v>
      </c>
      <c r="EL58" s="9">
        <f t="shared" si="73"/>
        <v>0</v>
      </c>
      <c r="EM58" s="9">
        <f t="shared" si="73"/>
        <v>0</v>
      </c>
      <c r="EN58" s="9">
        <f t="shared" si="73"/>
        <v>0</v>
      </c>
      <c r="EO58" s="9">
        <f t="shared" si="73"/>
        <v>0</v>
      </c>
      <c r="EP58" s="9">
        <f t="shared" si="73"/>
        <v>0</v>
      </c>
      <c r="EQ58" s="9">
        <f t="shared" si="73"/>
        <v>0</v>
      </c>
      <c r="ER58" s="9">
        <f t="shared" si="73"/>
        <v>0</v>
      </c>
      <c r="ES58" s="9">
        <f t="shared" si="73"/>
        <v>0</v>
      </c>
      <c r="ET58" s="9">
        <f t="shared" si="73"/>
        <v>0</v>
      </c>
      <c r="EU58" s="9">
        <f t="shared" si="73"/>
        <v>0</v>
      </c>
      <c r="EV58" s="9">
        <f t="shared" si="73"/>
        <v>0</v>
      </c>
      <c r="EW58" s="9">
        <f t="shared" si="73"/>
        <v>0</v>
      </c>
      <c r="EX58" s="9">
        <f t="shared" si="73"/>
        <v>0</v>
      </c>
      <c r="EY58" s="9">
        <f t="shared" si="73"/>
        <v>0</v>
      </c>
      <c r="EZ58" s="9">
        <f t="shared" si="73"/>
        <v>0</v>
      </c>
      <c r="FA58" s="9">
        <f t="shared" si="73"/>
        <v>0</v>
      </c>
      <c r="FB58" s="9">
        <f t="shared" si="73"/>
        <v>0</v>
      </c>
      <c r="FC58" s="9">
        <f t="shared" si="73"/>
        <v>0</v>
      </c>
      <c r="FD58" s="9">
        <f t="shared" si="73"/>
        <v>0</v>
      </c>
      <c r="FE58" s="9">
        <f t="shared" si="73"/>
        <v>0</v>
      </c>
      <c r="FF58" s="9">
        <f t="shared" si="73"/>
        <v>0</v>
      </c>
      <c r="FG58" s="9">
        <f t="shared" si="73"/>
        <v>0</v>
      </c>
      <c r="FH58" s="9">
        <f t="shared" si="73"/>
        <v>0</v>
      </c>
      <c r="FI58" s="9">
        <f t="shared" si="73"/>
        <v>0</v>
      </c>
      <c r="FJ58" s="9">
        <f t="shared" si="73"/>
        <v>0</v>
      </c>
      <c r="FK58" s="9">
        <f t="shared" si="73"/>
        <v>0</v>
      </c>
      <c r="FL58" s="9">
        <f t="shared" si="73"/>
        <v>0</v>
      </c>
      <c r="FM58" s="9">
        <f t="shared" si="73"/>
        <v>0</v>
      </c>
      <c r="FN58" s="9">
        <f t="shared" si="73"/>
        <v>0</v>
      </c>
      <c r="FO58" s="9">
        <f t="shared" si="73"/>
        <v>0</v>
      </c>
      <c r="FP58" s="9">
        <f t="shared" si="73"/>
        <v>0</v>
      </c>
      <c r="FQ58" s="9">
        <f t="shared" si="73"/>
        <v>10000</v>
      </c>
      <c r="FR58" s="9"/>
      <c r="FS58" s="9"/>
      <c r="FT58" s="120"/>
      <c r="FU58" s="142"/>
      <c r="FV58" s="142"/>
      <c r="FW58" s="142"/>
      <c r="FX58" s="44">
        <f t="shared" si="19"/>
        <v>0</v>
      </c>
    </row>
    <row r="59" spans="1:180" ht="48.6" customHeight="1" x14ac:dyDescent="0.2">
      <c r="A59" s="1">
        <v>1</v>
      </c>
      <c r="B59" s="2" t="s">
        <v>154</v>
      </c>
      <c r="C59" s="3" t="s">
        <v>74</v>
      </c>
      <c r="D59" s="4" t="s">
        <v>75</v>
      </c>
      <c r="E59" s="16" t="s">
        <v>116</v>
      </c>
      <c r="F59" s="16" t="s">
        <v>116</v>
      </c>
      <c r="G59" s="16" t="s">
        <v>191</v>
      </c>
      <c r="H59" s="3">
        <v>7798503</v>
      </c>
      <c r="I59" s="3" t="s">
        <v>172</v>
      </c>
      <c r="J59" s="16"/>
      <c r="K59" s="48" t="s">
        <v>150</v>
      </c>
      <c r="L59" s="4" t="s">
        <v>153</v>
      </c>
      <c r="M59" s="3">
        <v>50000</v>
      </c>
      <c r="N59" s="3">
        <v>49786</v>
      </c>
      <c r="O59" s="3">
        <f>P59</f>
        <v>30000</v>
      </c>
      <c r="P59" s="3">
        <v>30000</v>
      </c>
      <c r="Q59" s="3">
        <f>R59</f>
        <v>39428</v>
      </c>
      <c r="R59" s="3">
        <f>39428</f>
        <v>39428</v>
      </c>
      <c r="S59" s="3">
        <f>T59</f>
        <v>29499</v>
      </c>
      <c r="T59" s="3">
        <v>29499</v>
      </c>
      <c r="U59" s="3">
        <f>V59</f>
        <v>47428</v>
      </c>
      <c r="V59" s="3">
        <v>47428</v>
      </c>
      <c r="W59" s="3"/>
      <c r="X59" s="3"/>
      <c r="Y59" s="3"/>
      <c r="Z59" s="3"/>
      <c r="AA59" s="3">
        <f>BY59+CD59</f>
        <v>0</v>
      </c>
      <c r="AB59" s="3"/>
      <c r="AC59" s="3"/>
      <c r="AD59" s="3">
        <f>AC59</f>
        <v>0</v>
      </c>
      <c r="AE59" s="3"/>
      <c r="AF59" s="3"/>
      <c r="AG59" s="3">
        <v>80000</v>
      </c>
      <c r="AH59" s="3">
        <f>AG59</f>
        <v>80000</v>
      </c>
      <c r="AI59" s="3"/>
      <c r="AJ59" s="3"/>
      <c r="AK59" s="3">
        <v>20000</v>
      </c>
      <c r="AL59" s="3">
        <f>AK59</f>
        <v>20000</v>
      </c>
      <c r="AM59" s="3"/>
      <c r="AN59" s="180"/>
      <c r="AO59" s="3">
        <v>6856</v>
      </c>
      <c r="AP59" s="3">
        <f>AO59</f>
        <v>6856</v>
      </c>
      <c r="AQ59" s="3">
        <f>AK59</f>
        <v>20000</v>
      </c>
      <c r="AR59" s="3">
        <f>AQ59</f>
        <v>20000</v>
      </c>
      <c r="AS59" s="60"/>
      <c r="AT59" s="60"/>
      <c r="AU59" s="3">
        <v>50000</v>
      </c>
      <c r="AV59" s="7"/>
      <c r="AW59" s="7"/>
      <c r="AX59" s="59"/>
      <c r="AY59" s="59"/>
      <c r="AZ59" s="60">
        <f t="shared" si="24"/>
        <v>0</v>
      </c>
      <c r="BA59" s="59"/>
      <c r="BB59" s="60"/>
      <c r="BC59" s="59"/>
      <c r="BD59" s="60"/>
      <c r="BE59" s="59">
        <f t="shared" si="26"/>
        <v>0</v>
      </c>
      <c r="BF59" s="60">
        <f t="shared" si="27"/>
        <v>0</v>
      </c>
      <c r="BG59" s="3"/>
      <c r="BH59" s="3">
        <v>10000</v>
      </c>
      <c r="BI59" s="3"/>
      <c r="BJ59" s="3"/>
      <c r="BK59" s="3"/>
      <c r="BL59" s="3"/>
      <c r="BM59" s="3"/>
      <c r="BN59" s="3">
        <v>100000</v>
      </c>
      <c r="BO59" s="3">
        <v>20000</v>
      </c>
      <c r="BP59" s="3"/>
      <c r="BQ59" s="3"/>
      <c r="BR59" s="3"/>
      <c r="BS59" s="3"/>
      <c r="BT59" s="136"/>
      <c r="BU59" s="3"/>
      <c r="BV59" s="3"/>
      <c r="BW59" s="3"/>
      <c r="BX59" s="3"/>
      <c r="BY59" s="3"/>
      <c r="BZ59" s="3"/>
      <c r="CA59" s="3"/>
      <c r="CB59" s="3"/>
      <c r="CC59" s="3"/>
      <c r="CD59" s="3"/>
      <c r="CE59" s="3"/>
      <c r="CF59" s="3"/>
      <c r="CG59" s="3"/>
      <c r="CH59" s="184"/>
      <c r="CI59" s="184"/>
      <c r="CJ59" s="184"/>
      <c r="CK59" s="184"/>
      <c r="CL59" s="184"/>
      <c r="CM59" s="3"/>
      <c r="CN59" s="184"/>
      <c r="CO59" s="184"/>
      <c r="CP59" s="184"/>
      <c r="CQ59" s="184"/>
      <c r="CR59" s="184"/>
      <c r="CS59" s="184"/>
      <c r="CT59" s="184"/>
      <c r="CU59" s="184"/>
      <c r="CV59" s="184"/>
      <c r="CW59" s="184"/>
      <c r="CX59" s="184"/>
      <c r="CY59" s="184"/>
      <c r="CZ59" s="184"/>
      <c r="DA59" s="184"/>
      <c r="DB59" s="184"/>
      <c r="DC59" s="184"/>
      <c r="DD59" s="184"/>
      <c r="DE59" s="107"/>
      <c r="DF59" s="107"/>
      <c r="DG59" s="131">
        <f>N59-AX59</f>
        <v>49786</v>
      </c>
      <c r="DH59" s="131">
        <f>M59*0.9-30000</f>
        <v>15000</v>
      </c>
      <c r="DI59" s="131">
        <f>DH59-AX59</f>
        <v>15000</v>
      </c>
      <c r="DJ59" s="131">
        <f>AU59-60000-20000-20000</f>
        <v>-50000</v>
      </c>
      <c r="DK59" s="184"/>
      <c r="DL59" s="184">
        <v>5</v>
      </c>
      <c r="DM59" s="184"/>
      <c r="DN59" s="184"/>
      <c r="DO59" s="184"/>
      <c r="DP59" s="184"/>
      <c r="DQ59" s="184"/>
      <c r="DR59" s="184"/>
      <c r="DS59" s="184"/>
      <c r="DT59" s="184"/>
      <c r="DU59" s="184"/>
      <c r="DV59" s="184"/>
      <c r="DW59" s="184"/>
      <c r="DX59" s="184"/>
      <c r="DY59" s="184"/>
      <c r="DZ59" s="184"/>
      <c r="EA59" s="184"/>
      <c r="EB59" s="184"/>
      <c r="EC59" s="184"/>
      <c r="ED59" s="184"/>
      <c r="EE59" s="184"/>
      <c r="EF59" s="184"/>
      <c r="EG59" s="184"/>
      <c r="EH59" s="184"/>
      <c r="EI59" s="184"/>
      <c r="EJ59" s="184"/>
      <c r="EK59" s="184"/>
      <c r="EL59" s="184"/>
      <c r="EM59" s="184"/>
      <c r="EN59" s="184"/>
      <c r="EO59" s="184"/>
      <c r="EP59" s="184"/>
      <c r="EQ59" s="184"/>
      <c r="ER59" s="184"/>
      <c r="ES59" s="184"/>
      <c r="ET59" s="184"/>
      <c r="EU59" s="184"/>
      <c r="EV59" s="184"/>
      <c r="EW59" s="184"/>
      <c r="EX59" s="184"/>
      <c r="EY59" s="184"/>
      <c r="EZ59" s="184"/>
      <c r="FA59" s="184"/>
      <c r="FB59" s="184"/>
      <c r="FC59" s="184"/>
      <c r="FD59" s="184"/>
      <c r="FE59" s="184"/>
      <c r="FF59" s="184"/>
      <c r="FG59" s="184"/>
      <c r="FH59" s="184"/>
      <c r="FI59" s="184"/>
      <c r="FJ59" s="184"/>
      <c r="FK59" s="184"/>
      <c r="FL59" s="184"/>
      <c r="FM59" s="184"/>
      <c r="FN59" s="184"/>
      <c r="FO59" s="184"/>
      <c r="FP59" s="184"/>
      <c r="FQ59" s="3">
        <f t="shared" si="6"/>
        <v>10000</v>
      </c>
      <c r="FR59" s="3"/>
      <c r="FS59" s="3"/>
      <c r="FT59" s="108"/>
      <c r="FU59" s="140"/>
      <c r="FV59" s="140"/>
      <c r="FW59" s="140"/>
      <c r="FX59" s="44">
        <f t="shared" si="19"/>
        <v>50000</v>
      </c>
    </row>
    <row r="60" spans="1:180" s="86" customFormat="1" ht="30.75" customHeight="1" x14ac:dyDescent="0.2">
      <c r="A60" s="93" t="s">
        <v>98</v>
      </c>
      <c r="B60" s="92" t="s">
        <v>86</v>
      </c>
      <c r="C60" s="180"/>
      <c r="D60" s="82"/>
      <c r="E60" s="83"/>
      <c r="F60" s="83"/>
      <c r="G60" s="83"/>
      <c r="H60" s="81"/>
      <c r="I60" s="81"/>
      <c r="J60" s="83"/>
      <c r="K60" s="81"/>
      <c r="L60" s="82"/>
      <c r="M60" s="81"/>
      <c r="N60" s="81"/>
      <c r="O60" s="81"/>
      <c r="P60" s="81"/>
      <c r="Q60" s="81"/>
      <c r="R60" s="81"/>
      <c r="S60" s="81"/>
      <c r="T60" s="81"/>
      <c r="U60" s="81"/>
      <c r="V60" s="81"/>
      <c r="W60" s="81"/>
      <c r="X60" s="81"/>
      <c r="Y60" s="81"/>
      <c r="Z60" s="81"/>
      <c r="AA60" s="81"/>
      <c r="AB60" s="81"/>
      <c r="AC60" s="81" t="e">
        <f>#REF!</f>
        <v>#REF!</v>
      </c>
      <c r="AD60" s="81" t="e">
        <f>#REF!</f>
        <v>#REF!</v>
      </c>
      <c r="AE60" s="81"/>
      <c r="AF60" s="81"/>
      <c r="AG60" s="81" t="e">
        <f t="shared" ref="AG60:AR61" si="74">AG61</f>
        <v>#REF!</v>
      </c>
      <c r="AH60" s="81" t="e">
        <f t="shared" si="74"/>
        <v>#REF!</v>
      </c>
      <c r="AI60" s="81" t="e">
        <f t="shared" si="74"/>
        <v>#REF!</v>
      </c>
      <c r="AJ60" s="81" t="e">
        <f t="shared" si="74"/>
        <v>#REF!</v>
      </c>
      <c r="AK60" s="81" t="e">
        <f t="shared" si="74"/>
        <v>#REF!</v>
      </c>
      <c r="AL60" s="81" t="e">
        <f t="shared" si="74"/>
        <v>#REF!</v>
      </c>
      <c r="AM60" s="81"/>
      <c r="AN60" s="81"/>
      <c r="AO60" s="81" t="e">
        <f t="shared" si="74"/>
        <v>#REF!</v>
      </c>
      <c r="AP60" s="81" t="e">
        <f t="shared" si="74"/>
        <v>#REF!</v>
      </c>
      <c r="AQ60" s="81" t="e">
        <f t="shared" si="74"/>
        <v>#REF!</v>
      </c>
      <c r="AR60" s="81" t="e">
        <f t="shared" si="74"/>
        <v>#REF!</v>
      </c>
      <c r="AS60" s="84"/>
      <c r="AT60" s="84"/>
      <c r="AU60" s="81"/>
      <c r="AV60" s="81"/>
      <c r="AW60" s="81"/>
      <c r="AX60" s="84"/>
      <c r="AY60" s="84">
        <f>AY61+AY64</f>
        <v>12000</v>
      </c>
      <c r="AZ60" s="84">
        <f t="shared" ref="AZ60:BF60" si="75">AZ61+AZ64</f>
        <v>12000</v>
      </c>
      <c r="BA60" s="84">
        <f t="shared" si="75"/>
        <v>0</v>
      </c>
      <c r="BB60" s="84">
        <f t="shared" si="75"/>
        <v>0</v>
      </c>
      <c r="BC60" s="84">
        <f t="shared" si="75"/>
        <v>5174</v>
      </c>
      <c r="BD60" s="84">
        <f t="shared" si="75"/>
        <v>5174</v>
      </c>
      <c r="BE60" s="84">
        <f t="shared" si="75"/>
        <v>12000</v>
      </c>
      <c r="BF60" s="84">
        <f t="shared" si="75"/>
        <v>12000</v>
      </c>
      <c r="BG60" s="3"/>
      <c r="BH60" s="81">
        <f>BH61+BH64</f>
        <v>39200</v>
      </c>
      <c r="BI60" s="81">
        <f t="shared" ref="BI60:DT60" si="76">BI61+BI64</f>
        <v>0</v>
      </c>
      <c r="BJ60" s="81">
        <f t="shared" si="76"/>
        <v>0</v>
      </c>
      <c r="BK60" s="81">
        <f t="shared" si="76"/>
        <v>0</v>
      </c>
      <c r="BL60" s="81">
        <f t="shared" si="76"/>
        <v>0</v>
      </c>
      <c r="BM60" s="81">
        <f t="shared" si="76"/>
        <v>0</v>
      </c>
      <c r="BN60" s="81">
        <f t="shared" si="76"/>
        <v>0</v>
      </c>
      <c r="BO60" s="81">
        <f t="shared" si="76"/>
        <v>0</v>
      </c>
      <c r="BP60" s="81">
        <f t="shared" si="76"/>
        <v>0</v>
      </c>
      <c r="BQ60" s="81">
        <f t="shared" si="76"/>
        <v>0</v>
      </c>
      <c r="BR60" s="81">
        <f t="shared" si="76"/>
        <v>0</v>
      </c>
      <c r="BS60" s="81">
        <f t="shared" si="76"/>
        <v>0</v>
      </c>
      <c r="BT60" s="81">
        <f t="shared" si="76"/>
        <v>0</v>
      </c>
      <c r="BU60" s="81">
        <f t="shared" si="76"/>
        <v>0</v>
      </c>
      <c r="BV60" s="81">
        <f t="shared" si="76"/>
        <v>0</v>
      </c>
      <c r="BW60" s="81">
        <f t="shared" si="76"/>
        <v>0</v>
      </c>
      <c r="BX60" s="81">
        <f t="shared" si="76"/>
        <v>0</v>
      </c>
      <c r="BY60" s="81">
        <f t="shared" si="76"/>
        <v>0</v>
      </c>
      <c r="BZ60" s="81">
        <f t="shared" si="76"/>
        <v>0</v>
      </c>
      <c r="CA60" s="81">
        <f t="shared" si="76"/>
        <v>0</v>
      </c>
      <c r="CB60" s="81">
        <f t="shared" si="76"/>
        <v>0</v>
      </c>
      <c r="CC60" s="81">
        <f t="shared" si="76"/>
        <v>0</v>
      </c>
      <c r="CD60" s="81">
        <f t="shared" si="76"/>
        <v>0</v>
      </c>
      <c r="CE60" s="81">
        <f t="shared" si="76"/>
        <v>0</v>
      </c>
      <c r="CF60" s="81">
        <f t="shared" si="76"/>
        <v>0</v>
      </c>
      <c r="CG60" s="81">
        <f t="shared" si="76"/>
        <v>0</v>
      </c>
      <c r="CH60" s="81">
        <f t="shared" si="76"/>
        <v>0</v>
      </c>
      <c r="CI60" s="81">
        <f t="shared" si="76"/>
        <v>0</v>
      </c>
      <c r="CJ60" s="81">
        <f t="shared" si="76"/>
        <v>0</v>
      </c>
      <c r="CK60" s="81">
        <f t="shared" si="76"/>
        <v>0</v>
      </c>
      <c r="CL60" s="81">
        <f t="shared" si="76"/>
        <v>0</v>
      </c>
      <c r="CM60" s="81">
        <f t="shared" si="76"/>
        <v>0</v>
      </c>
      <c r="CN60" s="81">
        <f t="shared" si="76"/>
        <v>0</v>
      </c>
      <c r="CO60" s="81">
        <f t="shared" si="76"/>
        <v>0</v>
      </c>
      <c r="CP60" s="81">
        <f t="shared" si="76"/>
        <v>0</v>
      </c>
      <c r="CQ60" s="81">
        <f t="shared" si="76"/>
        <v>0</v>
      </c>
      <c r="CR60" s="81">
        <f t="shared" si="76"/>
        <v>0</v>
      </c>
      <c r="CS60" s="81">
        <f t="shared" si="76"/>
        <v>0</v>
      </c>
      <c r="CT60" s="81">
        <f t="shared" si="76"/>
        <v>0</v>
      </c>
      <c r="CU60" s="81">
        <f t="shared" si="76"/>
        <v>0</v>
      </c>
      <c r="CV60" s="81">
        <f t="shared" si="76"/>
        <v>0</v>
      </c>
      <c r="CW60" s="81">
        <f t="shared" si="76"/>
        <v>0</v>
      </c>
      <c r="CX60" s="81">
        <f t="shared" si="76"/>
        <v>0</v>
      </c>
      <c r="CY60" s="81">
        <f t="shared" si="76"/>
        <v>0</v>
      </c>
      <c r="CZ60" s="81">
        <f t="shared" si="76"/>
        <v>0</v>
      </c>
      <c r="DA60" s="81">
        <f t="shared" si="76"/>
        <v>0</v>
      </c>
      <c r="DB60" s="81">
        <f t="shared" si="76"/>
        <v>0</v>
      </c>
      <c r="DC60" s="81">
        <f t="shared" si="76"/>
        <v>0</v>
      </c>
      <c r="DD60" s="81">
        <f t="shared" si="76"/>
        <v>0</v>
      </c>
      <c r="DE60" s="81">
        <f t="shared" si="76"/>
        <v>70000</v>
      </c>
      <c r="DF60" s="81" t="e">
        <f t="shared" si="76"/>
        <v>#REF!</v>
      </c>
      <c r="DG60" s="81">
        <f t="shared" si="76"/>
        <v>0</v>
      </c>
      <c r="DH60" s="81">
        <f t="shared" si="76"/>
        <v>0</v>
      </c>
      <c r="DI60" s="81">
        <f t="shared" si="76"/>
        <v>0</v>
      </c>
      <c r="DJ60" s="81">
        <f t="shared" si="76"/>
        <v>0</v>
      </c>
      <c r="DK60" s="81">
        <f t="shared" si="76"/>
        <v>0</v>
      </c>
      <c r="DL60" s="81">
        <f t="shared" si="76"/>
        <v>3</v>
      </c>
      <c r="DM60" s="81">
        <f t="shared" si="76"/>
        <v>0</v>
      </c>
      <c r="DN60" s="81">
        <f t="shared" si="76"/>
        <v>0</v>
      </c>
      <c r="DO60" s="81">
        <f t="shared" si="76"/>
        <v>0</v>
      </c>
      <c r="DP60" s="81">
        <f t="shared" si="76"/>
        <v>0</v>
      </c>
      <c r="DQ60" s="81">
        <f t="shared" si="76"/>
        <v>0</v>
      </c>
      <c r="DR60" s="81">
        <f t="shared" si="76"/>
        <v>0</v>
      </c>
      <c r="DS60" s="81">
        <f t="shared" si="76"/>
        <v>0</v>
      </c>
      <c r="DT60" s="81">
        <f t="shared" si="76"/>
        <v>0</v>
      </c>
      <c r="DU60" s="81">
        <f t="shared" ref="DU60:FQ60" si="77">DU61+DU64</f>
        <v>0</v>
      </c>
      <c r="DV60" s="81">
        <f t="shared" si="77"/>
        <v>0</v>
      </c>
      <c r="DW60" s="81">
        <f t="shared" si="77"/>
        <v>0</v>
      </c>
      <c r="DX60" s="81">
        <f t="shared" si="77"/>
        <v>0</v>
      </c>
      <c r="DY60" s="81">
        <f t="shared" si="77"/>
        <v>0</v>
      </c>
      <c r="DZ60" s="81">
        <f t="shared" si="77"/>
        <v>0</v>
      </c>
      <c r="EA60" s="81">
        <f t="shared" si="77"/>
        <v>0</v>
      </c>
      <c r="EB60" s="81">
        <f t="shared" si="77"/>
        <v>0</v>
      </c>
      <c r="EC60" s="81">
        <f t="shared" si="77"/>
        <v>0</v>
      </c>
      <c r="ED60" s="81">
        <f t="shared" si="77"/>
        <v>0</v>
      </c>
      <c r="EE60" s="81">
        <f t="shared" si="77"/>
        <v>0</v>
      </c>
      <c r="EF60" s="81">
        <f t="shared" si="77"/>
        <v>0</v>
      </c>
      <c r="EG60" s="81">
        <f t="shared" si="77"/>
        <v>0</v>
      </c>
      <c r="EH60" s="81">
        <f t="shared" si="77"/>
        <v>0</v>
      </c>
      <c r="EI60" s="81">
        <f t="shared" si="77"/>
        <v>0</v>
      </c>
      <c r="EJ60" s="81">
        <f t="shared" si="77"/>
        <v>0</v>
      </c>
      <c r="EK60" s="81">
        <f t="shared" si="77"/>
        <v>0</v>
      </c>
      <c r="EL60" s="81">
        <f t="shared" si="77"/>
        <v>0</v>
      </c>
      <c r="EM60" s="81">
        <f t="shared" si="77"/>
        <v>0</v>
      </c>
      <c r="EN60" s="81">
        <f t="shared" si="77"/>
        <v>0</v>
      </c>
      <c r="EO60" s="81">
        <f t="shared" si="77"/>
        <v>0</v>
      </c>
      <c r="EP60" s="81">
        <f t="shared" si="77"/>
        <v>0</v>
      </c>
      <c r="EQ60" s="81">
        <f t="shared" si="77"/>
        <v>0</v>
      </c>
      <c r="ER60" s="81">
        <f t="shared" si="77"/>
        <v>0</v>
      </c>
      <c r="ES60" s="81">
        <f t="shared" si="77"/>
        <v>0</v>
      </c>
      <c r="ET60" s="81">
        <f t="shared" si="77"/>
        <v>0</v>
      </c>
      <c r="EU60" s="81">
        <f t="shared" si="77"/>
        <v>0</v>
      </c>
      <c r="EV60" s="81">
        <f t="shared" si="77"/>
        <v>0</v>
      </c>
      <c r="EW60" s="81">
        <f t="shared" si="77"/>
        <v>0</v>
      </c>
      <c r="EX60" s="81">
        <f t="shared" si="77"/>
        <v>0</v>
      </c>
      <c r="EY60" s="81">
        <f t="shared" si="77"/>
        <v>0</v>
      </c>
      <c r="EZ60" s="81">
        <f t="shared" si="77"/>
        <v>0</v>
      </c>
      <c r="FA60" s="81">
        <f t="shared" si="77"/>
        <v>0</v>
      </c>
      <c r="FB60" s="81">
        <f t="shared" si="77"/>
        <v>0</v>
      </c>
      <c r="FC60" s="81">
        <f t="shared" si="77"/>
        <v>0</v>
      </c>
      <c r="FD60" s="81">
        <f t="shared" si="77"/>
        <v>0</v>
      </c>
      <c r="FE60" s="81">
        <f t="shared" si="77"/>
        <v>0</v>
      </c>
      <c r="FF60" s="81">
        <f t="shared" si="77"/>
        <v>0</v>
      </c>
      <c r="FG60" s="81">
        <f t="shared" si="77"/>
        <v>0</v>
      </c>
      <c r="FH60" s="81">
        <f t="shared" si="77"/>
        <v>0</v>
      </c>
      <c r="FI60" s="81">
        <f t="shared" si="77"/>
        <v>0</v>
      </c>
      <c r="FJ60" s="81">
        <f t="shared" si="77"/>
        <v>0</v>
      </c>
      <c r="FK60" s="81">
        <f t="shared" si="77"/>
        <v>0</v>
      </c>
      <c r="FL60" s="81">
        <f t="shared" si="77"/>
        <v>0</v>
      </c>
      <c r="FM60" s="81">
        <f t="shared" si="77"/>
        <v>0</v>
      </c>
      <c r="FN60" s="81">
        <f t="shared" si="77"/>
        <v>0</v>
      </c>
      <c r="FO60" s="81">
        <f t="shared" si="77"/>
        <v>0</v>
      </c>
      <c r="FP60" s="81">
        <f t="shared" si="77"/>
        <v>0</v>
      </c>
      <c r="FQ60" s="81">
        <f t="shared" si="77"/>
        <v>39200</v>
      </c>
      <c r="FR60" s="81"/>
      <c r="FS60" s="81"/>
      <c r="FT60" s="125"/>
      <c r="FU60" s="144"/>
      <c r="FV60" s="144"/>
      <c r="FW60" s="144"/>
      <c r="FX60" s="44">
        <f t="shared" si="19"/>
        <v>0</v>
      </c>
    </row>
    <row r="61" spans="1:180" s="55" customFormat="1" ht="34.5" customHeight="1" x14ac:dyDescent="0.25">
      <c r="A61" s="51"/>
      <c r="B61" s="37" t="s">
        <v>92</v>
      </c>
      <c r="C61" s="11"/>
      <c r="D61" s="52"/>
      <c r="E61" s="68"/>
      <c r="F61" s="68"/>
      <c r="G61" s="68"/>
      <c r="H61" s="11"/>
      <c r="I61" s="11"/>
      <c r="J61" s="71"/>
      <c r="K61" s="11"/>
      <c r="L61" s="11"/>
      <c r="M61" s="11"/>
      <c r="N61" s="11"/>
      <c r="O61" s="11"/>
      <c r="P61" s="11"/>
      <c r="Q61" s="11"/>
      <c r="R61" s="11"/>
      <c r="S61" s="11"/>
      <c r="T61" s="11"/>
      <c r="U61" s="11"/>
      <c r="V61" s="11"/>
      <c r="W61" s="11"/>
      <c r="X61" s="11"/>
      <c r="Y61" s="11"/>
      <c r="Z61" s="11"/>
      <c r="AA61" s="11"/>
      <c r="AB61" s="11"/>
      <c r="AC61" s="11"/>
      <c r="AD61" s="11"/>
      <c r="AE61" s="11"/>
      <c r="AF61" s="11"/>
      <c r="AG61" s="11" t="e">
        <f t="shared" si="74"/>
        <v>#REF!</v>
      </c>
      <c r="AH61" s="11" t="e">
        <f t="shared" si="74"/>
        <v>#REF!</v>
      </c>
      <c r="AI61" s="11" t="e">
        <f t="shared" si="74"/>
        <v>#REF!</v>
      </c>
      <c r="AJ61" s="11" t="e">
        <f t="shared" si="74"/>
        <v>#REF!</v>
      </c>
      <c r="AK61" s="11" t="e">
        <f t="shared" si="74"/>
        <v>#REF!</v>
      </c>
      <c r="AL61" s="11" t="e">
        <f t="shared" si="74"/>
        <v>#REF!</v>
      </c>
      <c r="AM61" s="11"/>
      <c r="AN61" s="11"/>
      <c r="AO61" s="11" t="e">
        <f t="shared" si="74"/>
        <v>#REF!</v>
      </c>
      <c r="AP61" s="11" t="e">
        <f t="shared" si="74"/>
        <v>#REF!</v>
      </c>
      <c r="AQ61" s="11" t="e">
        <f t="shared" si="74"/>
        <v>#REF!</v>
      </c>
      <c r="AR61" s="11" t="e">
        <f t="shared" si="74"/>
        <v>#REF!</v>
      </c>
      <c r="AS61" s="157"/>
      <c r="AT61" s="157"/>
      <c r="AU61" s="73"/>
      <c r="AV61" s="53"/>
      <c r="AW61" s="53"/>
      <c r="AX61" s="76"/>
      <c r="AY61" s="76">
        <f>AY62</f>
        <v>10000</v>
      </c>
      <c r="AZ61" s="76">
        <f t="shared" ref="AZ61:BO62" si="78">AZ62</f>
        <v>10000</v>
      </c>
      <c r="BA61" s="76">
        <f t="shared" si="78"/>
        <v>0</v>
      </c>
      <c r="BB61" s="76">
        <f t="shared" si="78"/>
        <v>0</v>
      </c>
      <c r="BC61" s="76">
        <f t="shared" si="78"/>
        <v>4506</v>
      </c>
      <c r="BD61" s="76">
        <f t="shared" si="78"/>
        <v>4506</v>
      </c>
      <c r="BE61" s="76">
        <f t="shared" si="78"/>
        <v>10000</v>
      </c>
      <c r="BF61" s="76">
        <f t="shared" si="78"/>
        <v>10000</v>
      </c>
      <c r="BG61" s="3"/>
      <c r="BH61" s="73">
        <f>BH62</f>
        <v>19200</v>
      </c>
      <c r="BI61" s="73">
        <f t="shared" ref="BI61:DT61" si="79">BI62</f>
        <v>0</v>
      </c>
      <c r="BJ61" s="73">
        <f t="shared" si="79"/>
        <v>0</v>
      </c>
      <c r="BK61" s="73">
        <f t="shared" si="79"/>
        <v>0</v>
      </c>
      <c r="BL61" s="73">
        <f t="shared" si="79"/>
        <v>0</v>
      </c>
      <c r="BM61" s="73">
        <f t="shared" si="79"/>
        <v>0</v>
      </c>
      <c r="BN61" s="73">
        <f t="shared" si="79"/>
        <v>0</v>
      </c>
      <c r="BO61" s="73">
        <f t="shared" si="79"/>
        <v>0</v>
      </c>
      <c r="BP61" s="73">
        <f t="shared" si="79"/>
        <v>0</v>
      </c>
      <c r="BQ61" s="73">
        <f t="shared" si="79"/>
        <v>0</v>
      </c>
      <c r="BR61" s="73">
        <f t="shared" si="79"/>
        <v>0</v>
      </c>
      <c r="BS61" s="73">
        <f t="shared" si="79"/>
        <v>0</v>
      </c>
      <c r="BT61" s="73">
        <f t="shared" si="79"/>
        <v>0</v>
      </c>
      <c r="BU61" s="73">
        <f t="shared" si="79"/>
        <v>0</v>
      </c>
      <c r="BV61" s="73">
        <f t="shared" si="79"/>
        <v>0</v>
      </c>
      <c r="BW61" s="73">
        <f t="shared" si="79"/>
        <v>0</v>
      </c>
      <c r="BX61" s="73">
        <f t="shared" si="79"/>
        <v>0</v>
      </c>
      <c r="BY61" s="73">
        <f t="shared" si="79"/>
        <v>0</v>
      </c>
      <c r="BZ61" s="73">
        <f t="shared" si="79"/>
        <v>0</v>
      </c>
      <c r="CA61" s="73">
        <f t="shared" si="79"/>
        <v>0</v>
      </c>
      <c r="CB61" s="73">
        <f t="shared" si="79"/>
        <v>0</v>
      </c>
      <c r="CC61" s="73">
        <f t="shared" si="79"/>
        <v>0</v>
      </c>
      <c r="CD61" s="73">
        <f t="shared" si="79"/>
        <v>0</v>
      </c>
      <c r="CE61" s="73">
        <f t="shared" si="79"/>
        <v>0</v>
      </c>
      <c r="CF61" s="73">
        <f t="shared" si="79"/>
        <v>0</v>
      </c>
      <c r="CG61" s="73">
        <f t="shared" si="79"/>
        <v>0</v>
      </c>
      <c r="CH61" s="73">
        <f t="shared" si="79"/>
        <v>0</v>
      </c>
      <c r="CI61" s="73">
        <f t="shared" si="79"/>
        <v>0</v>
      </c>
      <c r="CJ61" s="73">
        <f t="shared" si="79"/>
        <v>0</v>
      </c>
      <c r="CK61" s="73">
        <f t="shared" si="79"/>
        <v>0</v>
      </c>
      <c r="CL61" s="73">
        <f t="shared" si="79"/>
        <v>0</v>
      </c>
      <c r="CM61" s="73">
        <f t="shared" si="79"/>
        <v>0</v>
      </c>
      <c r="CN61" s="73">
        <f t="shared" si="79"/>
        <v>0</v>
      </c>
      <c r="CO61" s="73">
        <f t="shared" si="79"/>
        <v>0</v>
      </c>
      <c r="CP61" s="73">
        <f t="shared" si="79"/>
        <v>0</v>
      </c>
      <c r="CQ61" s="73">
        <f t="shared" si="79"/>
        <v>0</v>
      </c>
      <c r="CR61" s="73">
        <f t="shared" si="79"/>
        <v>0</v>
      </c>
      <c r="CS61" s="73">
        <f t="shared" si="79"/>
        <v>0</v>
      </c>
      <c r="CT61" s="73">
        <f t="shared" si="79"/>
        <v>0</v>
      </c>
      <c r="CU61" s="73">
        <f t="shared" si="79"/>
        <v>0</v>
      </c>
      <c r="CV61" s="73">
        <f t="shared" si="79"/>
        <v>0</v>
      </c>
      <c r="CW61" s="73">
        <f t="shared" si="79"/>
        <v>0</v>
      </c>
      <c r="CX61" s="73">
        <f t="shared" si="79"/>
        <v>0</v>
      </c>
      <c r="CY61" s="73">
        <f t="shared" si="79"/>
        <v>0</v>
      </c>
      <c r="CZ61" s="73">
        <f t="shared" si="79"/>
        <v>0</v>
      </c>
      <c r="DA61" s="73">
        <f t="shared" si="79"/>
        <v>0</v>
      </c>
      <c r="DB61" s="73">
        <f t="shared" si="79"/>
        <v>0</v>
      </c>
      <c r="DC61" s="73">
        <f t="shared" si="79"/>
        <v>0</v>
      </c>
      <c r="DD61" s="73">
        <f t="shared" si="79"/>
        <v>0</v>
      </c>
      <c r="DE61" s="73">
        <f t="shared" si="79"/>
        <v>20000</v>
      </c>
      <c r="DF61" s="73" t="e">
        <f t="shared" si="79"/>
        <v>#REF!</v>
      </c>
      <c r="DG61" s="73">
        <f t="shared" si="79"/>
        <v>0</v>
      </c>
      <c r="DH61" s="73">
        <f t="shared" si="79"/>
        <v>0</v>
      </c>
      <c r="DI61" s="73">
        <f t="shared" si="79"/>
        <v>0</v>
      </c>
      <c r="DJ61" s="73">
        <f t="shared" si="79"/>
        <v>0</v>
      </c>
      <c r="DK61" s="73">
        <f t="shared" si="79"/>
        <v>0</v>
      </c>
      <c r="DL61" s="73">
        <f t="shared" si="79"/>
        <v>0</v>
      </c>
      <c r="DM61" s="73">
        <f t="shared" si="79"/>
        <v>0</v>
      </c>
      <c r="DN61" s="73">
        <f t="shared" si="79"/>
        <v>0</v>
      </c>
      <c r="DO61" s="73">
        <f t="shared" si="79"/>
        <v>0</v>
      </c>
      <c r="DP61" s="73">
        <f t="shared" si="79"/>
        <v>0</v>
      </c>
      <c r="DQ61" s="73">
        <f t="shared" si="79"/>
        <v>0</v>
      </c>
      <c r="DR61" s="73">
        <f t="shared" si="79"/>
        <v>0</v>
      </c>
      <c r="DS61" s="73">
        <f t="shared" si="79"/>
        <v>0</v>
      </c>
      <c r="DT61" s="73">
        <f t="shared" si="79"/>
        <v>0</v>
      </c>
      <c r="DU61" s="73">
        <f t="shared" ref="DU61:FQ61" si="80">DU62</f>
        <v>0</v>
      </c>
      <c r="DV61" s="73">
        <f t="shared" si="80"/>
        <v>0</v>
      </c>
      <c r="DW61" s="73">
        <f t="shared" si="80"/>
        <v>0</v>
      </c>
      <c r="DX61" s="73">
        <f t="shared" si="80"/>
        <v>0</v>
      </c>
      <c r="DY61" s="73">
        <f t="shared" si="80"/>
        <v>0</v>
      </c>
      <c r="DZ61" s="73">
        <f t="shared" si="80"/>
        <v>0</v>
      </c>
      <c r="EA61" s="73">
        <f t="shared" si="80"/>
        <v>0</v>
      </c>
      <c r="EB61" s="73">
        <f t="shared" si="80"/>
        <v>0</v>
      </c>
      <c r="EC61" s="73">
        <f t="shared" si="80"/>
        <v>0</v>
      </c>
      <c r="ED61" s="73">
        <f t="shared" si="80"/>
        <v>0</v>
      </c>
      <c r="EE61" s="73">
        <f t="shared" si="80"/>
        <v>0</v>
      </c>
      <c r="EF61" s="73">
        <f t="shared" si="80"/>
        <v>0</v>
      </c>
      <c r="EG61" s="73">
        <f t="shared" si="80"/>
        <v>0</v>
      </c>
      <c r="EH61" s="73">
        <f t="shared" si="80"/>
        <v>0</v>
      </c>
      <c r="EI61" s="73">
        <f t="shared" si="80"/>
        <v>0</v>
      </c>
      <c r="EJ61" s="73">
        <f t="shared" si="80"/>
        <v>0</v>
      </c>
      <c r="EK61" s="73">
        <f t="shared" si="80"/>
        <v>0</v>
      </c>
      <c r="EL61" s="73">
        <f t="shared" si="80"/>
        <v>0</v>
      </c>
      <c r="EM61" s="73">
        <f t="shared" si="80"/>
        <v>0</v>
      </c>
      <c r="EN61" s="73">
        <f t="shared" si="80"/>
        <v>0</v>
      </c>
      <c r="EO61" s="73">
        <f t="shared" si="80"/>
        <v>0</v>
      </c>
      <c r="EP61" s="73">
        <f t="shared" si="80"/>
        <v>0</v>
      </c>
      <c r="EQ61" s="73">
        <f t="shared" si="80"/>
        <v>0</v>
      </c>
      <c r="ER61" s="73">
        <f t="shared" si="80"/>
        <v>0</v>
      </c>
      <c r="ES61" s="73">
        <f t="shared" si="80"/>
        <v>0</v>
      </c>
      <c r="ET61" s="73">
        <f t="shared" si="80"/>
        <v>0</v>
      </c>
      <c r="EU61" s="73">
        <f t="shared" si="80"/>
        <v>0</v>
      </c>
      <c r="EV61" s="73">
        <f t="shared" si="80"/>
        <v>0</v>
      </c>
      <c r="EW61" s="73">
        <f t="shared" si="80"/>
        <v>0</v>
      </c>
      <c r="EX61" s="73">
        <f t="shared" si="80"/>
        <v>0</v>
      </c>
      <c r="EY61" s="73">
        <f t="shared" si="80"/>
        <v>0</v>
      </c>
      <c r="EZ61" s="73">
        <f t="shared" si="80"/>
        <v>0</v>
      </c>
      <c r="FA61" s="73">
        <f t="shared" si="80"/>
        <v>0</v>
      </c>
      <c r="FB61" s="73">
        <f t="shared" si="80"/>
        <v>0</v>
      </c>
      <c r="FC61" s="73">
        <f t="shared" si="80"/>
        <v>0</v>
      </c>
      <c r="FD61" s="73">
        <f t="shared" si="80"/>
        <v>0</v>
      </c>
      <c r="FE61" s="73">
        <f t="shared" si="80"/>
        <v>0</v>
      </c>
      <c r="FF61" s="73">
        <f t="shared" si="80"/>
        <v>0</v>
      </c>
      <c r="FG61" s="73">
        <f t="shared" si="80"/>
        <v>0</v>
      </c>
      <c r="FH61" s="73">
        <f t="shared" si="80"/>
        <v>0</v>
      </c>
      <c r="FI61" s="73">
        <f t="shared" si="80"/>
        <v>0</v>
      </c>
      <c r="FJ61" s="73">
        <f t="shared" si="80"/>
        <v>0</v>
      </c>
      <c r="FK61" s="73">
        <f t="shared" si="80"/>
        <v>0</v>
      </c>
      <c r="FL61" s="73">
        <f t="shared" si="80"/>
        <v>0</v>
      </c>
      <c r="FM61" s="73">
        <f t="shared" si="80"/>
        <v>0</v>
      </c>
      <c r="FN61" s="73">
        <f t="shared" si="80"/>
        <v>0</v>
      </c>
      <c r="FO61" s="73">
        <f t="shared" si="80"/>
        <v>0</v>
      </c>
      <c r="FP61" s="73">
        <f t="shared" si="80"/>
        <v>0</v>
      </c>
      <c r="FQ61" s="73">
        <f t="shared" si="80"/>
        <v>19200</v>
      </c>
      <c r="FR61" s="73"/>
      <c r="FS61" s="73"/>
      <c r="FT61" s="137"/>
      <c r="FU61" s="151"/>
      <c r="FV61" s="151"/>
      <c r="FW61" s="151"/>
      <c r="FX61" s="44">
        <f t="shared" si="19"/>
        <v>0</v>
      </c>
    </row>
    <row r="62" spans="1:180" s="32" customFormat="1" ht="27.75" customHeight="1" x14ac:dyDescent="0.2">
      <c r="A62" s="50"/>
      <c r="B62" s="42" t="s">
        <v>48</v>
      </c>
      <c r="C62" s="47"/>
      <c r="D62" s="47"/>
      <c r="E62" s="67"/>
      <c r="F62" s="67"/>
      <c r="G62" s="67"/>
      <c r="H62" s="47"/>
      <c r="I62" s="47"/>
      <c r="J62" s="67"/>
      <c r="K62" s="47"/>
      <c r="L62" s="10"/>
      <c r="M62" s="10"/>
      <c r="N62" s="10"/>
      <c r="O62" s="10"/>
      <c r="P62" s="10"/>
      <c r="Q62" s="10"/>
      <c r="R62" s="10"/>
      <c r="S62" s="10"/>
      <c r="T62" s="10"/>
      <c r="U62" s="10"/>
      <c r="V62" s="10"/>
      <c r="W62" s="10"/>
      <c r="X62" s="10"/>
      <c r="Y62" s="10"/>
      <c r="Z62" s="10"/>
      <c r="AA62" s="10"/>
      <c r="AB62" s="10"/>
      <c r="AC62" s="10"/>
      <c r="AD62" s="10"/>
      <c r="AE62" s="10"/>
      <c r="AF62" s="10"/>
      <c r="AG62" s="10" t="e">
        <f>#REF!+#REF!</f>
        <v>#REF!</v>
      </c>
      <c r="AH62" s="10" t="e">
        <f>#REF!+#REF!</f>
        <v>#REF!</v>
      </c>
      <c r="AI62" s="12" t="e">
        <f>#REF!</f>
        <v>#REF!</v>
      </c>
      <c r="AJ62" s="12" t="e">
        <f>#REF!</f>
        <v>#REF!</v>
      </c>
      <c r="AK62" s="12" t="e">
        <f>#REF!</f>
        <v>#REF!</v>
      </c>
      <c r="AL62" s="12" t="e">
        <f>#REF!</f>
        <v>#REF!</v>
      </c>
      <c r="AM62" s="12" t="e">
        <f>#REF!</f>
        <v>#REF!</v>
      </c>
      <c r="AN62" s="12" t="e">
        <f>#REF!</f>
        <v>#REF!</v>
      </c>
      <c r="AO62" s="12" t="e">
        <f>#REF!</f>
        <v>#REF!</v>
      </c>
      <c r="AP62" s="12" t="e">
        <f>#REF!</f>
        <v>#REF!</v>
      </c>
      <c r="AQ62" s="12" t="e">
        <f>#REF!</f>
        <v>#REF!</v>
      </c>
      <c r="AR62" s="12" t="e">
        <f>#REF!</f>
        <v>#REF!</v>
      </c>
      <c r="AS62" s="77"/>
      <c r="AT62" s="77"/>
      <c r="AU62" s="72"/>
      <c r="AV62" s="12"/>
      <c r="AW62" s="12"/>
      <c r="AX62" s="78"/>
      <c r="AY62" s="78">
        <f>AY63</f>
        <v>10000</v>
      </c>
      <c r="AZ62" s="78">
        <f t="shared" si="78"/>
        <v>10000</v>
      </c>
      <c r="BA62" s="78">
        <f t="shared" si="78"/>
        <v>0</v>
      </c>
      <c r="BB62" s="78">
        <f t="shared" si="78"/>
        <v>0</v>
      </c>
      <c r="BC62" s="78">
        <f t="shared" si="78"/>
        <v>4506</v>
      </c>
      <c r="BD62" s="78">
        <f t="shared" si="78"/>
        <v>4506</v>
      </c>
      <c r="BE62" s="78">
        <f t="shared" si="78"/>
        <v>10000</v>
      </c>
      <c r="BF62" s="78">
        <f t="shared" si="78"/>
        <v>10000</v>
      </c>
      <c r="BG62" s="3"/>
      <c r="BH62" s="72">
        <f t="shared" si="78"/>
        <v>19200</v>
      </c>
      <c r="BI62" s="72">
        <f t="shared" si="78"/>
        <v>0</v>
      </c>
      <c r="BJ62" s="72">
        <f t="shared" si="78"/>
        <v>0</v>
      </c>
      <c r="BK62" s="72">
        <f t="shared" si="78"/>
        <v>0</v>
      </c>
      <c r="BL62" s="72">
        <f t="shared" si="78"/>
        <v>0</v>
      </c>
      <c r="BM62" s="72">
        <f t="shared" si="78"/>
        <v>0</v>
      </c>
      <c r="BN62" s="72">
        <f t="shared" si="78"/>
        <v>0</v>
      </c>
      <c r="BO62" s="72">
        <f t="shared" si="78"/>
        <v>0</v>
      </c>
      <c r="BP62" s="72">
        <f t="shared" ref="BP62:EA62" si="81">BP63</f>
        <v>0</v>
      </c>
      <c r="BQ62" s="72">
        <f t="shared" si="81"/>
        <v>0</v>
      </c>
      <c r="BR62" s="72">
        <f t="shared" si="81"/>
        <v>0</v>
      </c>
      <c r="BS62" s="72">
        <f t="shared" si="81"/>
        <v>0</v>
      </c>
      <c r="BT62" s="72">
        <f t="shared" si="81"/>
        <v>0</v>
      </c>
      <c r="BU62" s="72">
        <f t="shared" si="81"/>
        <v>0</v>
      </c>
      <c r="BV62" s="72">
        <f t="shared" si="81"/>
        <v>0</v>
      </c>
      <c r="BW62" s="72">
        <f t="shared" si="81"/>
        <v>0</v>
      </c>
      <c r="BX62" s="72">
        <f t="shared" si="81"/>
        <v>0</v>
      </c>
      <c r="BY62" s="72">
        <f t="shared" si="81"/>
        <v>0</v>
      </c>
      <c r="BZ62" s="72">
        <f t="shared" si="81"/>
        <v>0</v>
      </c>
      <c r="CA62" s="72">
        <f t="shared" si="81"/>
        <v>0</v>
      </c>
      <c r="CB62" s="72">
        <f t="shared" si="81"/>
        <v>0</v>
      </c>
      <c r="CC62" s="72">
        <f t="shared" si="81"/>
        <v>0</v>
      </c>
      <c r="CD62" s="72">
        <f t="shared" si="81"/>
        <v>0</v>
      </c>
      <c r="CE62" s="72">
        <f t="shared" si="81"/>
        <v>0</v>
      </c>
      <c r="CF62" s="72">
        <f t="shared" si="81"/>
        <v>0</v>
      </c>
      <c r="CG62" s="72">
        <f t="shared" si="81"/>
        <v>0</v>
      </c>
      <c r="CH62" s="72">
        <f t="shared" si="81"/>
        <v>0</v>
      </c>
      <c r="CI62" s="72">
        <f t="shared" si="81"/>
        <v>0</v>
      </c>
      <c r="CJ62" s="72">
        <f t="shared" si="81"/>
        <v>0</v>
      </c>
      <c r="CK62" s="72">
        <f t="shared" si="81"/>
        <v>0</v>
      </c>
      <c r="CL62" s="72">
        <f t="shared" si="81"/>
        <v>0</v>
      </c>
      <c r="CM62" s="72">
        <f t="shared" si="81"/>
        <v>0</v>
      </c>
      <c r="CN62" s="72">
        <f t="shared" si="81"/>
        <v>0</v>
      </c>
      <c r="CO62" s="72">
        <f t="shared" si="81"/>
        <v>0</v>
      </c>
      <c r="CP62" s="72">
        <f t="shared" si="81"/>
        <v>0</v>
      </c>
      <c r="CQ62" s="72">
        <f t="shared" si="81"/>
        <v>0</v>
      </c>
      <c r="CR62" s="72">
        <f t="shared" si="81"/>
        <v>0</v>
      </c>
      <c r="CS62" s="72">
        <f t="shared" si="81"/>
        <v>0</v>
      </c>
      <c r="CT62" s="72">
        <f t="shared" si="81"/>
        <v>0</v>
      </c>
      <c r="CU62" s="72">
        <f t="shared" si="81"/>
        <v>0</v>
      </c>
      <c r="CV62" s="72">
        <f t="shared" si="81"/>
        <v>0</v>
      </c>
      <c r="CW62" s="72">
        <f t="shared" si="81"/>
        <v>0</v>
      </c>
      <c r="CX62" s="72">
        <f t="shared" si="81"/>
        <v>0</v>
      </c>
      <c r="CY62" s="72">
        <f t="shared" si="81"/>
        <v>0</v>
      </c>
      <c r="CZ62" s="72">
        <f t="shared" si="81"/>
        <v>0</v>
      </c>
      <c r="DA62" s="72">
        <f t="shared" si="81"/>
        <v>0</v>
      </c>
      <c r="DB62" s="72">
        <f t="shared" si="81"/>
        <v>0</v>
      </c>
      <c r="DC62" s="72">
        <f t="shared" si="81"/>
        <v>0</v>
      </c>
      <c r="DD62" s="72">
        <f t="shared" si="81"/>
        <v>0</v>
      </c>
      <c r="DE62" s="72">
        <f t="shared" si="81"/>
        <v>20000</v>
      </c>
      <c r="DF62" s="72" t="e">
        <f t="shared" si="81"/>
        <v>#REF!</v>
      </c>
      <c r="DG62" s="72">
        <f t="shared" si="81"/>
        <v>0</v>
      </c>
      <c r="DH62" s="72">
        <f t="shared" si="81"/>
        <v>0</v>
      </c>
      <c r="DI62" s="72">
        <f t="shared" si="81"/>
        <v>0</v>
      </c>
      <c r="DJ62" s="72">
        <f t="shared" si="81"/>
        <v>0</v>
      </c>
      <c r="DK62" s="72">
        <f t="shared" si="81"/>
        <v>0</v>
      </c>
      <c r="DL62" s="72">
        <f t="shared" si="81"/>
        <v>0</v>
      </c>
      <c r="DM62" s="72">
        <f t="shared" si="81"/>
        <v>0</v>
      </c>
      <c r="DN62" s="72">
        <f t="shared" si="81"/>
        <v>0</v>
      </c>
      <c r="DO62" s="72">
        <f t="shared" si="81"/>
        <v>0</v>
      </c>
      <c r="DP62" s="72">
        <f t="shared" si="81"/>
        <v>0</v>
      </c>
      <c r="DQ62" s="72">
        <f t="shared" si="81"/>
        <v>0</v>
      </c>
      <c r="DR62" s="72">
        <f t="shared" si="81"/>
        <v>0</v>
      </c>
      <c r="DS62" s="72">
        <f t="shared" si="81"/>
        <v>0</v>
      </c>
      <c r="DT62" s="72">
        <f t="shared" si="81"/>
        <v>0</v>
      </c>
      <c r="DU62" s="72">
        <f t="shared" si="81"/>
        <v>0</v>
      </c>
      <c r="DV62" s="72">
        <f t="shared" si="81"/>
        <v>0</v>
      </c>
      <c r="DW62" s="72">
        <f t="shared" si="81"/>
        <v>0</v>
      </c>
      <c r="DX62" s="72">
        <f t="shared" si="81"/>
        <v>0</v>
      </c>
      <c r="DY62" s="72">
        <f t="shared" si="81"/>
        <v>0</v>
      </c>
      <c r="DZ62" s="72">
        <f t="shared" si="81"/>
        <v>0</v>
      </c>
      <c r="EA62" s="72">
        <f t="shared" si="81"/>
        <v>0</v>
      </c>
      <c r="EB62" s="72">
        <f t="shared" ref="EB62:FQ62" si="82">EB63</f>
        <v>0</v>
      </c>
      <c r="EC62" s="72">
        <f t="shared" si="82"/>
        <v>0</v>
      </c>
      <c r="ED62" s="72">
        <f t="shared" si="82"/>
        <v>0</v>
      </c>
      <c r="EE62" s="72">
        <f t="shared" si="82"/>
        <v>0</v>
      </c>
      <c r="EF62" s="72">
        <f t="shared" si="82"/>
        <v>0</v>
      </c>
      <c r="EG62" s="72">
        <f t="shared" si="82"/>
        <v>0</v>
      </c>
      <c r="EH62" s="72">
        <f t="shared" si="82"/>
        <v>0</v>
      </c>
      <c r="EI62" s="72">
        <f t="shared" si="82"/>
        <v>0</v>
      </c>
      <c r="EJ62" s="72">
        <f t="shared" si="82"/>
        <v>0</v>
      </c>
      <c r="EK62" s="72">
        <f t="shared" si="82"/>
        <v>0</v>
      </c>
      <c r="EL62" s="72">
        <f t="shared" si="82"/>
        <v>0</v>
      </c>
      <c r="EM62" s="72">
        <f t="shared" si="82"/>
        <v>0</v>
      </c>
      <c r="EN62" s="72">
        <f t="shared" si="82"/>
        <v>0</v>
      </c>
      <c r="EO62" s="72">
        <f t="shared" si="82"/>
        <v>0</v>
      </c>
      <c r="EP62" s="72">
        <f t="shared" si="82"/>
        <v>0</v>
      </c>
      <c r="EQ62" s="72">
        <f t="shared" si="82"/>
        <v>0</v>
      </c>
      <c r="ER62" s="72">
        <f t="shared" si="82"/>
        <v>0</v>
      </c>
      <c r="ES62" s="72">
        <f t="shared" si="82"/>
        <v>0</v>
      </c>
      <c r="ET62" s="72">
        <f t="shared" si="82"/>
        <v>0</v>
      </c>
      <c r="EU62" s="72">
        <f t="shared" si="82"/>
        <v>0</v>
      </c>
      <c r="EV62" s="72">
        <f t="shared" si="82"/>
        <v>0</v>
      </c>
      <c r="EW62" s="72">
        <f t="shared" si="82"/>
        <v>0</v>
      </c>
      <c r="EX62" s="72">
        <f t="shared" si="82"/>
        <v>0</v>
      </c>
      <c r="EY62" s="72">
        <f t="shared" si="82"/>
        <v>0</v>
      </c>
      <c r="EZ62" s="72">
        <f t="shared" si="82"/>
        <v>0</v>
      </c>
      <c r="FA62" s="72">
        <f t="shared" si="82"/>
        <v>0</v>
      </c>
      <c r="FB62" s="72">
        <f t="shared" si="82"/>
        <v>0</v>
      </c>
      <c r="FC62" s="72">
        <f t="shared" si="82"/>
        <v>0</v>
      </c>
      <c r="FD62" s="72">
        <f t="shared" si="82"/>
        <v>0</v>
      </c>
      <c r="FE62" s="72">
        <f t="shared" si="82"/>
        <v>0</v>
      </c>
      <c r="FF62" s="72">
        <f t="shared" si="82"/>
        <v>0</v>
      </c>
      <c r="FG62" s="72">
        <f t="shared" si="82"/>
        <v>0</v>
      </c>
      <c r="FH62" s="72">
        <f t="shared" si="82"/>
        <v>0</v>
      </c>
      <c r="FI62" s="72">
        <f t="shared" si="82"/>
        <v>0</v>
      </c>
      <c r="FJ62" s="72">
        <f t="shared" si="82"/>
        <v>0</v>
      </c>
      <c r="FK62" s="72">
        <f t="shared" si="82"/>
        <v>0</v>
      </c>
      <c r="FL62" s="72">
        <f t="shared" si="82"/>
        <v>0</v>
      </c>
      <c r="FM62" s="72">
        <f t="shared" si="82"/>
        <v>0</v>
      </c>
      <c r="FN62" s="72">
        <f t="shared" si="82"/>
        <v>0</v>
      </c>
      <c r="FO62" s="72">
        <f t="shared" si="82"/>
        <v>0</v>
      </c>
      <c r="FP62" s="72">
        <f t="shared" si="82"/>
        <v>0</v>
      </c>
      <c r="FQ62" s="72">
        <f t="shared" si="82"/>
        <v>19200</v>
      </c>
      <c r="FR62" s="72"/>
      <c r="FS62" s="72"/>
      <c r="FT62" s="120"/>
      <c r="FU62" s="142"/>
      <c r="FV62" s="142"/>
      <c r="FW62" s="142"/>
      <c r="FX62" s="44">
        <f t="shared" si="19"/>
        <v>0</v>
      </c>
    </row>
    <row r="63" spans="1:180" s="90" customFormat="1" ht="45" x14ac:dyDescent="0.2">
      <c r="A63" s="1">
        <v>1</v>
      </c>
      <c r="B63" s="5" t="s">
        <v>99</v>
      </c>
      <c r="C63" s="3" t="s">
        <v>57</v>
      </c>
      <c r="D63" s="189"/>
      <c r="E63" s="69" t="s">
        <v>57</v>
      </c>
      <c r="F63" s="69" t="s">
        <v>57</v>
      </c>
      <c r="G63" s="161" t="s">
        <v>192</v>
      </c>
      <c r="H63" s="3">
        <v>7521324</v>
      </c>
      <c r="I63" s="48" t="s">
        <v>193</v>
      </c>
      <c r="J63" s="69"/>
      <c r="K63" s="48" t="s">
        <v>149</v>
      </c>
      <c r="L63" s="4" t="s">
        <v>90</v>
      </c>
      <c r="M63" s="3">
        <v>70623</v>
      </c>
      <c r="N63" s="3">
        <f>M63</f>
        <v>70623</v>
      </c>
      <c r="O63" s="3"/>
      <c r="P63" s="3"/>
      <c r="Q63" s="3"/>
      <c r="R63" s="3"/>
      <c r="S63" s="3"/>
      <c r="T63" s="3"/>
      <c r="U63" s="3"/>
      <c r="V63" s="3"/>
      <c r="W63" s="3"/>
      <c r="X63" s="3"/>
      <c r="Y63" s="3"/>
      <c r="Z63" s="3"/>
      <c r="AA63" s="3"/>
      <c r="AB63" s="3"/>
      <c r="AC63" s="3"/>
      <c r="AD63" s="3"/>
      <c r="AE63" s="3"/>
      <c r="AF63" s="3"/>
      <c r="AG63" s="3"/>
      <c r="AH63" s="3"/>
      <c r="AI63" s="3">
        <v>100</v>
      </c>
      <c r="AJ63" s="3"/>
      <c r="AK63" s="3"/>
      <c r="AL63" s="3">
        <f>AK63</f>
        <v>0</v>
      </c>
      <c r="AM63" s="3"/>
      <c r="AN63" s="180"/>
      <c r="AO63" s="180"/>
      <c r="AP63" s="5">
        <f>AO63</f>
        <v>0</v>
      </c>
      <c r="AQ63" s="180">
        <f>AK63</f>
        <v>0</v>
      </c>
      <c r="AR63" s="180">
        <f>AQ63</f>
        <v>0</v>
      </c>
      <c r="AS63" s="60">
        <f>5600+10000</f>
        <v>15600</v>
      </c>
      <c r="AT63" s="94"/>
      <c r="AU63" s="3">
        <v>47774</v>
      </c>
      <c r="AV63" s="7"/>
      <c r="AW63" s="7"/>
      <c r="AX63" s="59" t="e">
        <f>#REF!+#REF!</f>
        <v>#REF!</v>
      </c>
      <c r="AY63" s="59">
        <v>10000</v>
      </c>
      <c r="AZ63" s="60">
        <f t="shared" si="24"/>
        <v>10000</v>
      </c>
      <c r="BA63" s="59"/>
      <c r="BB63" s="60"/>
      <c r="BC63" s="59">
        <v>4506</v>
      </c>
      <c r="BD63" s="60">
        <f>BC63</f>
        <v>4506</v>
      </c>
      <c r="BE63" s="59">
        <f t="shared" si="26"/>
        <v>10000</v>
      </c>
      <c r="BF63" s="60">
        <f t="shared" si="27"/>
        <v>10000</v>
      </c>
      <c r="BG63" s="3">
        <f>600+4999+10000</f>
        <v>15599</v>
      </c>
      <c r="BH63" s="3">
        <f>18000+1200</f>
        <v>19200</v>
      </c>
      <c r="BI63" s="3"/>
      <c r="BJ63" s="3"/>
      <c r="BK63" s="180"/>
      <c r="BL63" s="180"/>
      <c r="BM63" s="180"/>
      <c r="BN63" s="180"/>
      <c r="BO63" s="180"/>
      <c r="BP63" s="180"/>
      <c r="BQ63" s="180"/>
      <c r="BR63" s="180"/>
      <c r="BS63" s="180"/>
      <c r="BT63" s="180"/>
      <c r="BU63" s="180"/>
      <c r="BV63" s="180"/>
      <c r="BW63" s="180"/>
      <c r="BX63" s="180"/>
      <c r="BY63" s="180"/>
      <c r="BZ63" s="180"/>
      <c r="CA63" s="180"/>
      <c r="CB63" s="180"/>
      <c r="CC63" s="180"/>
      <c r="CD63" s="180"/>
      <c r="CE63" s="180"/>
      <c r="CF63" s="180"/>
      <c r="CG63" s="180"/>
      <c r="CH63" s="180"/>
      <c r="CI63" s="180"/>
      <c r="CJ63" s="180"/>
      <c r="CK63" s="180"/>
      <c r="CL63" s="180"/>
      <c r="CM63" s="180"/>
      <c r="CN63" s="180"/>
      <c r="CO63" s="180"/>
      <c r="CP63" s="180"/>
      <c r="CQ63" s="180"/>
      <c r="CR63" s="180"/>
      <c r="CS63" s="180"/>
      <c r="CT63" s="180"/>
      <c r="CU63" s="180"/>
      <c r="CV63" s="180"/>
      <c r="CW63" s="180"/>
      <c r="CX63" s="180"/>
      <c r="CY63" s="180"/>
      <c r="CZ63" s="180"/>
      <c r="DA63" s="180"/>
      <c r="DB63" s="180"/>
      <c r="DC63" s="180"/>
      <c r="DD63" s="180"/>
      <c r="DE63" s="94">
        <v>20000</v>
      </c>
      <c r="DF63" s="133" t="e">
        <f>M63-AX63-AY63-DE63</f>
        <v>#REF!</v>
      </c>
      <c r="DG63" s="180"/>
      <c r="DH63" s="180"/>
      <c r="DI63" s="180"/>
      <c r="DJ63" s="180"/>
      <c r="DK63" s="180"/>
      <c r="DL63" s="180"/>
      <c r="DM63" s="180"/>
      <c r="DN63" s="180"/>
      <c r="DO63" s="180"/>
      <c r="DP63" s="180"/>
      <c r="DQ63" s="180"/>
      <c r="DR63" s="180"/>
      <c r="DS63" s="180"/>
      <c r="DT63" s="180"/>
      <c r="DU63" s="180"/>
      <c r="DV63" s="180"/>
      <c r="DW63" s="180"/>
      <c r="DX63" s="180"/>
      <c r="DY63" s="180"/>
      <c r="DZ63" s="180"/>
      <c r="EA63" s="180"/>
      <c r="EB63" s="180"/>
      <c r="EC63" s="180"/>
      <c r="ED63" s="180"/>
      <c r="EE63" s="180"/>
      <c r="EF63" s="180"/>
      <c r="EG63" s="180"/>
      <c r="EH63" s="180"/>
      <c r="EI63" s="180"/>
      <c r="EJ63" s="180"/>
      <c r="EK63" s="180"/>
      <c r="EL63" s="180"/>
      <c r="EM63" s="180"/>
      <c r="EN63" s="180"/>
      <c r="EO63" s="180"/>
      <c r="EP63" s="180"/>
      <c r="EQ63" s="180"/>
      <c r="ER63" s="180"/>
      <c r="ES63" s="180"/>
      <c r="ET63" s="180"/>
      <c r="EU63" s="180"/>
      <c r="EV63" s="180"/>
      <c r="EW63" s="180"/>
      <c r="EX63" s="180"/>
      <c r="EY63" s="180"/>
      <c r="EZ63" s="180"/>
      <c r="FA63" s="180"/>
      <c r="FB63" s="180"/>
      <c r="FC63" s="180"/>
      <c r="FD63" s="180"/>
      <c r="FE63" s="180"/>
      <c r="FF63" s="180"/>
      <c r="FG63" s="180"/>
      <c r="FH63" s="180"/>
      <c r="FI63" s="180"/>
      <c r="FJ63" s="180"/>
      <c r="FK63" s="180"/>
      <c r="FL63" s="180"/>
      <c r="FM63" s="180"/>
      <c r="FN63" s="180"/>
      <c r="FO63" s="180"/>
      <c r="FP63" s="180"/>
      <c r="FQ63" s="3">
        <f t="shared" si="6"/>
        <v>19200</v>
      </c>
      <c r="FR63" s="3"/>
      <c r="FS63" s="3"/>
      <c r="FT63" s="95"/>
      <c r="FU63" s="154"/>
      <c r="FV63" s="149"/>
      <c r="FW63" s="149"/>
      <c r="FX63" s="44">
        <f t="shared" si="19"/>
        <v>32174</v>
      </c>
    </row>
    <row r="64" spans="1:180" s="31" customFormat="1" ht="27.75" customHeight="1" x14ac:dyDescent="0.25">
      <c r="A64" s="50"/>
      <c r="B64" s="37" t="s">
        <v>93</v>
      </c>
      <c r="C64" s="47"/>
      <c r="D64" s="47"/>
      <c r="E64" s="67"/>
      <c r="F64" s="67"/>
      <c r="G64" s="67"/>
      <c r="H64" s="47"/>
      <c r="I64" s="47"/>
      <c r="J64" s="67"/>
      <c r="K64" s="47"/>
      <c r="L64" s="10"/>
      <c r="M64" s="10"/>
      <c r="N64" s="10"/>
      <c r="O64" s="10"/>
      <c r="P64" s="10"/>
      <c r="Q64" s="10"/>
      <c r="R64" s="10"/>
      <c r="S64" s="10"/>
      <c r="T64" s="10"/>
      <c r="U64" s="10"/>
      <c r="V64" s="10"/>
      <c r="W64" s="10"/>
      <c r="X64" s="10"/>
      <c r="Y64" s="10"/>
      <c r="Z64" s="10"/>
      <c r="AA64" s="10"/>
      <c r="AB64" s="10"/>
      <c r="AC64" s="10"/>
      <c r="AD64" s="10"/>
      <c r="AE64" s="10"/>
      <c r="AF64" s="10"/>
      <c r="AG64" s="10"/>
      <c r="AH64" s="10"/>
      <c r="AI64" s="12"/>
      <c r="AJ64" s="12"/>
      <c r="AK64" s="12"/>
      <c r="AL64" s="12"/>
      <c r="AM64" s="12"/>
      <c r="AN64" s="12"/>
      <c r="AO64" s="12"/>
      <c r="AP64" s="12"/>
      <c r="AQ64" s="12"/>
      <c r="AR64" s="12"/>
      <c r="AS64" s="77"/>
      <c r="AT64" s="77"/>
      <c r="AU64" s="53"/>
      <c r="AV64" s="53"/>
      <c r="AW64" s="53"/>
      <c r="AX64" s="79"/>
      <c r="AY64" s="79">
        <f>AY65</f>
        <v>2000</v>
      </c>
      <c r="AZ64" s="79">
        <f t="shared" ref="AZ64:BF64" si="83">AZ65</f>
        <v>2000</v>
      </c>
      <c r="BA64" s="79">
        <f t="shared" si="83"/>
        <v>0</v>
      </c>
      <c r="BB64" s="79">
        <f t="shared" si="83"/>
        <v>0</v>
      </c>
      <c r="BC64" s="79">
        <f t="shared" si="83"/>
        <v>668</v>
      </c>
      <c r="BD64" s="79">
        <f t="shared" si="83"/>
        <v>668</v>
      </c>
      <c r="BE64" s="79">
        <f t="shared" si="83"/>
        <v>2000</v>
      </c>
      <c r="BF64" s="79">
        <f t="shared" si="83"/>
        <v>2000</v>
      </c>
      <c r="BG64" s="3"/>
      <c r="BH64" s="73">
        <f>BH65</f>
        <v>20000</v>
      </c>
      <c r="BI64" s="73">
        <f t="shared" ref="BI64:DT64" si="84">BI65</f>
        <v>0</v>
      </c>
      <c r="BJ64" s="73">
        <f t="shared" si="84"/>
        <v>0</v>
      </c>
      <c r="BK64" s="73">
        <f t="shared" si="84"/>
        <v>0</v>
      </c>
      <c r="BL64" s="73">
        <f t="shared" si="84"/>
        <v>0</v>
      </c>
      <c r="BM64" s="73">
        <f t="shared" si="84"/>
        <v>0</v>
      </c>
      <c r="BN64" s="73">
        <f t="shared" si="84"/>
        <v>0</v>
      </c>
      <c r="BO64" s="73">
        <f t="shared" si="84"/>
        <v>0</v>
      </c>
      <c r="BP64" s="73">
        <f t="shared" si="84"/>
        <v>0</v>
      </c>
      <c r="BQ64" s="73">
        <f t="shared" si="84"/>
        <v>0</v>
      </c>
      <c r="BR64" s="73">
        <f t="shared" si="84"/>
        <v>0</v>
      </c>
      <c r="BS64" s="73">
        <f t="shared" si="84"/>
        <v>0</v>
      </c>
      <c r="BT64" s="73">
        <f t="shared" si="84"/>
        <v>0</v>
      </c>
      <c r="BU64" s="73">
        <f t="shared" si="84"/>
        <v>0</v>
      </c>
      <c r="BV64" s="73">
        <f t="shared" si="84"/>
        <v>0</v>
      </c>
      <c r="BW64" s="73">
        <f t="shared" si="84"/>
        <v>0</v>
      </c>
      <c r="BX64" s="73">
        <f t="shared" si="84"/>
        <v>0</v>
      </c>
      <c r="BY64" s="73">
        <f t="shared" si="84"/>
        <v>0</v>
      </c>
      <c r="BZ64" s="73">
        <f t="shared" si="84"/>
        <v>0</v>
      </c>
      <c r="CA64" s="73">
        <f t="shared" si="84"/>
        <v>0</v>
      </c>
      <c r="CB64" s="73">
        <f t="shared" si="84"/>
        <v>0</v>
      </c>
      <c r="CC64" s="73">
        <f t="shared" si="84"/>
        <v>0</v>
      </c>
      <c r="CD64" s="73">
        <f t="shared" si="84"/>
        <v>0</v>
      </c>
      <c r="CE64" s="73">
        <f t="shared" si="84"/>
        <v>0</v>
      </c>
      <c r="CF64" s="73">
        <f t="shared" si="84"/>
        <v>0</v>
      </c>
      <c r="CG64" s="73">
        <f t="shared" si="84"/>
        <v>0</v>
      </c>
      <c r="CH64" s="73">
        <f t="shared" si="84"/>
        <v>0</v>
      </c>
      <c r="CI64" s="73">
        <f t="shared" si="84"/>
        <v>0</v>
      </c>
      <c r="CJ64" s="73">
        <f t="shared" si="84"/>
        <v>0</v>
      </c>
      <c r="CK64" s="73">
        <f t="shared" si="84"/>
        <v>0</v>
      </c>
      <c r="CL64" s="73">
        <f t="shared" si="84"/>
        <v>0</v>
      </c>
      <c r="CM64" s="73">
        <f t="shared" si="84"/>
        <v>0</v>
      </c>
      <c r="CN64" s="73">
        <f t="shared" si="84"/>
        <v>0</v>
      </c>
      <c r="CO64" s="73">
        <f t="shared" si="84"/>
        <v>0</v>
      </c>
      <c r="CP64" s="73">
        <f t="shared" si="84"/>
        <v>0</v>
      </c>
      <c r="CQ64" s="73">
        <f t="shared" si="84"/>
        <v>0</v>
      </c>
      <c r="CR64" s="73">
        <f t="shared" si="84"/>
        <v>0</v>
      </c>
      <c r="CS64" s="73">
        <f t="shared" si="84"/>
        <v>0</v>
      </c>
      <c r="CT64" s="73">
        <f t="shared" si="84"/>
        <v>0</v>
      </c>
      <c r="CU64" s="73">
        <f t="shared" si="84"/>
        <v>0</v>
      </c>
      <c r="CV64" s="73">
        <f t="shared" si="84"/>
        <v>0</v>
      </c>
      <c r="CW64" s="73">
        <f t="shared" si="84"/>
        <v>0</v>
      </c>
      <c r="CX64" s="73">
        <f t="shared" si="84"/>
        <v>0</v>
      </c>
      <c r="CY64" s="73">
        <f t="shared" si="84"/>
        <v>0</v>
      </c>
      <c r="CZ64" s="73">
        <f t="shared" si="84"/>
        <v>0</v>
      </c>
      <c r="DA64" s="73">
        <f t="shared" si="84"/>
        <v>0</v>
      </c>
      <c r="DB64" s="73">
        <f t="shared" si="84"/>
        <v>0</v>
      </c>
      <c r="DC64" s="73">
        <f t="shared" si="84"/>
        <v>0</v>
      </c>
      <c r="DD64" s="73">
        <f t="shared" si="84"/>
        <v>0</v>
      </c>
      <c r="DE64" s="73">
        <f t="shared" si="84"/>
        <v>50000</v>
      </c>
      <c r="DF64" s="73">
        <f t="shared" si="84"/>
        <v>0</v>
      </c>
      <c r="DG64" s="73">
        <f t="shared" si="84"/>
        <v>0</v>
      </c>
      <c r="DH64" s="73">
        <f t="shared" si="84"/>
        <v>0</v>
      </c>
      <c r="DI64" s="73">
        <f t="shared" si="84"/>
        <v>0</v>
      </c>
      <c r="DJ64" s="73">
        <f t="shared" si="84"/>
        <v>0</v>
      </c>
      <c r="DK64" s="73">
        <f t="shared" si="84"/>
        <v>0</v>
      </c>
      <c r="DL64" s="73">
        <f t="shared" si="84"/>
        <v>3</v>
      </c>
      <c r="DM64" s="73">
        <f t="shared" si="84"/>
        <v>0</v>
      </c>
      <c r="DN64" s="73">
        <f t="shared" si="84"/>
        <v>0</v>
      </c>
      <c r="DO64" s="73">
        <f t="shared" si="84"/>
        <v>0</v>
      </c>
      <c r="DP64" s="73">
        <f t="shared" si="84"/>
        <v>0</v>
      </c>
      <c r="DQ64" s="73">
        <f t="shared" si="84"/>
        <v>0</v>
      </c>
      <c r="DR64" s="73">
        <f t="shared" si="84"/>
        <v>0</v>
      </c>
      <c r="DS64" s="73">
        <f t="shared" si="84"/>
        <v>0</v>
      </c>
      <c r="DT64" s="73">
        <f t="shared" si="84"/>
        <v>0</v>
      </c>
      <c r="DU64" s="73">
        <f t="shared" ref="DU64:FQ64" si="85">DU65</f>
        <v>0</v>
      </c>
      <c r="DV64" s="73">
        <f t="shared" si="85"/>
        <v>0</v>
      </c>
      <c r="DW64" s="73">
        <f t="shared" si="85"/>
        <v>0</v>
      </c>
      <c r="DX64" s="73">
        <f t="shared" si="85"/>
        <v>0</v>
      </c>
      <c r="DY64" s="73">
        <f t="shared" si="85"/>
        <v>0</v>
      </c>
      <c r="DZ64" s="73">
        <f t="shared" si="85"/>
        <v>0</v>
      </c>
      <c r="EA64" s="73">
        <f t="shared" si="85"/>
        <v>0</v>
      </c>
      <c r="EB64" s="73">
        <f t="shared" si="85"/>
        <v>0</v>
      </c>
      <c r="EC64" s="73">
        <f t="shared" si="85"/>
        <v>0</v>
      </c>
      <c r="ED64" s="73">
        <f t="shared" si="85"/>
        <v>0</v>
      </c>
      <c r="EE64" s="73">
        <f t="shared" si="85"/>
        <v>0</v>
      </c>
      <c r="EF64" s="73">
        <f t="shared" si="85"/>
        <v>0</v>
      </c>
      <c r="EG64" s="73">
        <f t="shared" si="85"/>
        <v>0</v>
      </c>
      <c r="EH64" s="73">
        <f t="shared" si="85"/>
        <v>0</v>
      </c>
      <c r="EI64" s="73">
        <f t="shared" si="85"/>
        <v>0</v>
      </c>
      <c r="EJ64" s="73">
        <f t="shared" si="85"/>
        <v>0</v>
      </c>
      <c r="EK64" s="73">
        <f t="shared" si="85"/>
        <v>0</v>
      </c>
      <c r="EL64" s="73">
        <f t="shared" si="85"/>
        <v>0</v>
      </c>
      <c r="EM64" s="73">
        <f t="shared" si="85"/>
        <v>0</v>
      </c>
      <c r="EN64" s="73">
        <f t="shared" si="85"/>
        <v>0</v>
      </c>
      <c r="EO64" s="73">
        <f t="shared" si="85"/>
        <v>0</v>
      </c>
      <c r="EP64" s="73">
        <f t="shared" si="85"/>
        <v>0</v>
      </c>
      <c r="EQ64" s="73">
        <f t="shared" si="85"/>
        <v>0</v>
      </c>
      <c r="ER64" s="73">
        <f t="shared" si="85"/>
        <v>0</v>
      </c>
      <c r="ES64" s="73">
        <f t="shared" si="85"/>
        <v>0</v>
      </c>
      <c r="ET64" s="73">
        <f t="shared" si="85"/>
        <v>0</v>
      </c>
      <c r="EU64" s="73">
        <f t="shared" si="85"/>
        <v>0</v>
      </c>
      <c r="EV64" s="73">
        <f t="shared" si="85"/>
        <v>0</v>
      </c>
      <c r="EW64" s="73">
        <f t="shared" si="85"/>
        <v>0</v>
      </c>
      <c r="EX64" s="73">
        <f t="shared" si="85"/>
        <v>0</v>
      </c>
      <c r="EY64" s="73">
        <f t="shared" si="85"/>
        <v>0</v>
      </c>
      <c r="EZ64" s="73">
        <f t="shared" si="85"/>
        <v>0</v>
      </c>
      <c r="FA64" s="73">
        <f t="shared" si="85"/>
        <v>0</v>
      </c>
      <c r="FB64" s="73">
        <f t="shared" si="85"/>
        <v>0</v>
      </c>
      <c r="FC64" s="73">
        <f t="shared" si="85"/>
        <v>0</v>
      </c>
      <c r="FD64" s="73">
        <f t="shared" si="85"/>
        <v>0</v>
      </c>
      <c r="FE64" s="73">
        <f t="shared" si="85"/>
        <v>0</v>
      </c>
      <c r="FF64" s="73">
        <f t="shared" si="85"/>
        <v>0</v>
      </c>
      <c r="FG64" s="73">
        <f t="shared" si="85"/>
        <v>0</v>
      </c>
      <c r="FH64" s="73">
        <f t="shared" si="85"/>
        <v>0</v>
      </c>
      <c r="FI64" s="73">
        <f t="shared" si="85"/>
        <v>0</v>
      </c>
      <c r="FJ64" s="73">
        <f t="shared" si="85"/>
        <v>0</v>
      </c>
      <c r="FK64" s="73">
        <f t="shared" si="85"/>
        <v>0</v>
      </c>
      <c r="FL64" s="73">
        <f t="shared" si="85"/>
        <v>0</v>
      </c>
      <c r="FM64" s="73">
        <f t="shared" si="85"/>
        <v>0</v>
      </c>
      <c r="FN64" s="73">
        <f t="shared" si="85"/>
        <v>0</v>
      </c>
      <c r="FO64" s="73">
        <f t="shared" si="85"/>
        <v>0</v>
      </c>
      <c r="FP64" s="73">
        <f t="shared" si="85"/>
        <v>0</v>
      </c>
      <c r="FQ64" s="73">
        <f t="shared" si="85"/>
        <v>20000</v>
      </c>
      <c r="FR64" s="53"/>
      <c r="FS64" s="53"/>
      <c r="FT64" s="120"/>
      <c r="FU64" s="142"/>
      <c r="FV64" s="142"/>
      <c r="FW64" s="142"/>
      <c r="FX64" s="44">
        <f t="shared" si="19"/>
        <v>0</v>
      </c>
    </row>
    <row r="65" spans="1:180" s="87" customFormat="1" ht="44.45" customHeight="1" thickBot="1" x14ac:dyDescent="0.25">
      <c r="A65" s="64">
        <v>1</v>
      </c>
      <c r="B65" s="13" t="s">
        <v>109</v>
      </c>
      <c r="C65" s="13" t="s">
        <v>57</v>
      </c>
      <c r="D65" s="13"/>
      <c r="E65" s="165" t="s">
        <v>57</v>
      </c>
      <c r="F65" s="165" t="s">
        <v>57</v>
      </c>
      <c r="G65" s="165" t="s">
        <v>194</v>
      </c>
      <c r="H65" s="166">
        <v>7735779</v>
      </c>
      <c r="I65" s="166" t="s">
        <v>193</v>
      </c>
      <c r="J65" s="165"/>
      <c r="K65" s="167" t="s">
        <v>151</v>
      </c>
      <c r="L65" s="168" t="s">
        <v>152</v>
      </c>
      <c r="M65" s="70">
        <v>485000</v>
      </c>
      <c r="N65" s="70">
        <f>M65</f>
        <v>485000</v>
      </c>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69">
        <v>2000</v>
      </c>
      <c r="AT65" s="170"/>
      <c r="AU65" s="70">
        <v>80000</v>
      </c>
      <c r="AV65" s="171"/>
      <c r="AW65" s="171"/>
      <c r="AX65" s="172" t="e">
        <f>#REF!+#REF!</f>
        <v>#REF!</v>
      </c>
      <c r="AY65" s="172">
        <v>2000</v>
      </c>
      <c r="AZ65" s="173">
        <f t="shared" si="24"/>
        <v>2000</v>
      </c>
      <c r="BA65" s="172"/>
      <c r="BB65" s="170"/>
      <c r="BC65" s="172">
        <v>668</v>
      </c>
      <c r="BD65" s="174">
        <f>BC65</f>
        <v>668</v>
      </c>
      <c r="BE65" s="172">
        <f t="shared" si="26"/>
        <v>2000</v>
      </c>
      <c r="BF65" s="173">
        <f t="shared" si="27"/>
        <v>2000</v>
      </c>
      <c r="BG65" s="166">
        <f>[2]Sheet1!$BS$91</f>
        <v>2000</v>
      </c>
      <c r="BH65" s="166">
        <v>20000</v>
      </c>
      <c r="BI65" s="166"/>
      <c r="BJ65" s="166"/>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70">
        <v>50000</v>
      </c>
      <c r="DF65" s="170"/>
      <c r="DG65" s="13"/>
      <c r="DH65" s="13"/>
      <c r="DI65" s="13"/>
      <c r="DJ65" s="13"/>
      <c r="DK65" s="13"/>
      <c r="DL65" s="13">
        <v>3</v>
      </c>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66">
        <f t="shared" si="6"/>
        <v>20000</v>
      </c>
      <c r="FR65" s="166"/>
      <c r="FS65" s="166"/>
      <c r="FT65" s="175"/>
      <c r="FU65" s="152"/>
      <c r="FV65" s="152"/>
      <c r="FW65" s="152"/>
      <c r="FX65" s="44">
        <f t="shared" si="19"/>
        <v>78000</v>
      </c>
    </row>
    <row r="66" spans="1:180" ht="15" customHeight="1" x14ac:dyDescent="0.2">
      <c r="C66" s="91"/>
      <c r="D66" s="91"/>
      <c r="E66" s="91"/>
      <c r="F66" s="96"/>
      <c r="G66" s="96"/>
      <c r="H66" s="96"/>
      <c r="I66" s="96"/>
      <c r="J66" s="91"/>
      <c r="K66" s="91"/>
      <c r="AI66" s="91"/>
      <c r="AJ66" s="91"/>
      <c r="AK66" s="91"/>
      <c r="AL66" s="91"/>
      <c r="AM66" s="91"/>
      <c r="AN66" s="91"/>
      <c r="AO66" s="91"/>
      <c r="AP66" s="91"/>
      <c r="AQ66" s="91"/>
      <c r="AR66" s="91"/>
      <c r="AS66" s="65"/>
      <c r="AT66" s="65"/>
      <c r="AX66" s="91"/>
      <c r="AY66" s="91"/>
      <c r="AZ66" s="91"/>
      <c r="BA66" s="91"/>
      <c r="BB66" s="91"/>
      <c r="BC66" s="91"/>
      <c r="BD66" s="91"/>
      <c r="BE66" s="91"/>
      <c r="BF66" s="91"/>
      <c r="BK66" s="91"/>
      <c r="BL66" s="91"/>
      <c r="BM66" s="91"/>
      <c r="BY66" s="91"/>
      <c r="CI66" s="91"/>
      <c r="CJ66" s="91"/>
      <c r="CK66" s="91"/>
      <c r="DE66" s="91"/>
      <c r="DF66" s="91"/>
      <c r="FT66" s="91"/>
    </row>
    <row r="67" spans="1:180" ht="15" customHeight="1" x14ac:dyDescent="0.2">
      <c r="C67" s="91"/>
      <c r="D67" s="91"/>
      <c r="E67" s="91"/>
      <c r="F67" s="96"/>
      <c r="G67" s="96"/>
      <c r="H67" s="96"/>
      <c r="I67" s="96"/>
      <c r="J67" s="91"/>
      <c r="K67" s="91"/>
      <c r="AI67" s="91"/>
      <c r="AJ67" s="91"/>
      <c r="AK67" s="91"/>
      <c r="AL67" s="91"/>
      <c r="AM67" s="91"/>
      <c r="AN67" s="91"/>
      <c r="AO67" s="91"/>
      <c r="AP67" s="91"/>
      <c r="AQ67" s="91"/>
      <c r="AR67" s="91"/>
      <c r="AS67" s="65"/>
      <c r="AT67" s="65"/>
      <c r="AX67" s="91"/>
      <c r="AY67" s="91"/>
      <c r="AZ67" s="91"/>
      <c r="BA67" s="91"/>
      <c r="BB67" s="91"/>
      <c r="BC67" s="91"/>
      <c r="BD67" s="91"/>
      <c r="BE67" s="91"/>
      <c r="BF67" s="91"/>
      <c r="BK67" s="91"/>
      <c r="BL67" s="91"/>
      <c r="BM67" s="91"/>
      <c r="BY67" s="91"/>
      <c r="CI67" s="91"/>
      <c r="CJ67" s="91"/>
      <c r="CK67" s="91"/>
      <c r="DE67" s="91"/>
      <c r="DF67" s="91"/>
      <c r="FT67" s="91"/>
    </row>
    <row r="68" spans="1:180" ht="15" customHeight="1" x14ac:dyDescent="0.2">
      <c r="C68" s="91"/>
      <c r="D68" s="91"/>
      <c r="E68" s="91"/>
      <c r="F68" s="96"/>
      <c r="G68" s="96"/>
      <c r="H68" s="96"/>
      <c r="I68" s="96"/>
      <c r="J68" s="91"/>
      <c r="K68" s="91"/>
      <c r="AI68" s="91"/>
      <c r="AJ68" s="91"/>
      <c r="AK68" s="91"/>
      <c r="AL68" s="91"/>
      <c r="AM68" s="91"/>
      <c r="AN68" s="91"/>
      <c r="AO68" s="91"/>
      <c r="AP68" s="91"/>
      <c r="AQ68" s="91"/>
      <c r="AR68" s="91"/>
      <c r="AS68" s="65"/>
      <c r="AT68" s="65"/>
      <c r="AX68" s="91"/>
      <c r="AY68" s="91"/>
      <c r="AZ68" s="91"/>
      <c r="BA68" s="91"/>
      <c r="BB68" s="91"/>
      <c r="BC68" s="91"/>
      <c r="BD68" s="91"/>
      <c r="BE68" s="91"/>
      <c r="BF68" s="91"/>
      <c r="BK68" s="91"/>
      <c r="BL68" s="91"/>
      <c r="BM68" s="91"/>
      <c r="BY68" s="91"/>
      <c r="CI68" s="91"/>
      <c r="CJ68" s="91"/>
      <c r="CK68" s="91"/>
      <c r="DE68" s="91"/>
      <c r="DF68" s="91"/>
      <c r="FT68" s="91"/>
    </row>
    <row r="69" spans="1:180" ht="15" customHeight="1" x14ac:dyDescent="0.2">
      <c r="C69" s="91"/>
      <c r="D69" s="91"/>
      <c r="E69" s="91"/>
      <c r="F69" s="96"/>
      <c r="G69" s="96"/>
      <c r="H69" s="96"/>
      <c r="I69" s="96"/>
      <c r="J69" s="91"/>
      <c r="K69" s="91"/>
      <c r="AI69" s="91"/>
      <c r="AJ69" s="91"/>
      <c r="AK69" s="91"/>
      <c r="AL69" s="91"/>
      <c r="AM69" s="91"/>
      <c r="AN69" s="91"/>
      <c r="AO69" s="91"/>
      <c r="AP69" s="91"/>
      <c r="AQ69" s="91"/>
      <c r="AR69" s="91"/>
      <c r="AS69" s="65"/>
      <c r="AT69" s="65"/>
      <c r="AX69" s="91"/>
      <c r="AY69" s="91"/>
      <c r="AZ69" s="91"/>
      <c r="BA69" s="91"/>
      <c r="BB69" s="91"/>
      <c r="BC69" s="91"/>
      <c r="BD69" s="91"/>
      <c r="BE69" s="91"/>
      <c r="BF69" s="91"/>
      <c r="BK69" s="91"/>
      <c r="BL69" s="91"/>
      <c r="BM69" s="91"/>
      <c r="BY69" s="91"/>
      <c r="CI69" s="91"/>
      <c r="CJ69" s="91"/>
      <c r="CK69" s="91"/>
      <c r="DE69" s="91"/>
      <c r="DF69" s="91"/>
      <c r="FT69" s="91"/>
    </row>
  </sheetData>
  <mergeCells count="90">
    <mergeCell ref="FQ8:FS10"/>
    <mergeCell ref="FQ11:FQ12"/>
    <mergeCell ref="FR11:FS11"/>
    <mergeCell ref="A4:FT4"/>
    <mergeCell ref="A5:FT5"/>
    <mergeCell ref="AS8:AT8"/>
    <mergeCell ref="AS9:AS12"/>
    <mergeCell ref="AT9:AT12"/>
    <mergeCell ref="BG8:BG12"/>
    <mergeCell ref="BH11:BH12"/>
    <mergeCell ref="BI11:BJ11"/>
    <mergeCell ref="BH8:BJ10"/>
    <mergeCell ref="U10:V10"/>
    <mergeCell ref="S10:T10"/>
    <mergeCell ref="L9:L12"/>
    <mergeCell ref="A1:BJ1"/>
    <mergeCell ref="AY8:BF8"/>
    <mergeCell ref="M9:N10"/>
    <mergeCell ref="S11:S12"/>
    <mergeCell ref="T11:T12"/>
    <mergeCell ref="J8:J12"/>
    <mergeCell ref="O11:O12"/>
    <mergeCell ref="P11:P12"/>
    <mergeCell ref="O10:P10"/>
    <mergeCell ref="R11:R12"/>
    <mergeCell ref="BE9:BF10"/>
    <mergeCell ref="BE11:BE12"/>
    <mergeCell ref="BC9:BD10"/>
    <mergeCell ref="E8:E12"/>
    <mergeCell ref="H8:H12"/>
    <mergeCell ref="AM10:AN11"/>
    <mergeCell ref="AO10:AP11"/>
    <mergeCell ref="AY11:AY12"/>
    <mergeCell ref="AZ11:AZ12"/>
    <mergeCell ref="AY9:AZ10"/>
    <mergeCell ref="CF1:CG1"/>
    <mergeCell ref="A8:A12"/>
    <mergeCell ref="B8:B12"/>
    <mergeCell ref="C8:C12"/>
    <mergeCell ref="D8:D12"/>
    <mergeCell ref="AC7:AF7"/>
    <mergeCell ref="K8:K12"/>
    <mergeCell ref="L8:N8"/>
    <mergeCell ref="O8:V8"/>
    <mergeCell ref="AA8:AB12"/>
    <mergeCell ref="BN8:BN12"/>
    <mergeCell ref="BO8:BS10"/>
    <mergeCell ref="BT8:BT12"/>
    <mergeCell ref="BN1:BT1"/>
    <mergeCell ref="BO11:BO12"/>
    <mergeCell ref="BP11:BS11"/>
    <mergeCell ref="AI10:AI12"/>
    <mergeCell ref="AG8:AH8"/>
    <mergeCell ref="V11:V12"/>
    <mergeCell ref="AC8:AF10"/>
    <mergeCell ref="AG10:AG12"/>
    <mergeCell ref="AH10:AH12"/>
    <mergeCell ref="AI8:AJ8"/>
    <mergeCell ref="Q11:Q12"/>
    <mergeCell ref="BA9:BB10"/>
    <mergeCell ref="CM11:CM12"/>
    <mergeCell ref="CA11:CA12"/>
    <mergeCell ref="CE8:CG10"/>
    <mergeCell ref="CE11:CE12"/>
    <mergeCell ref="CF11:CG11"/>
    <mergeCell ref="BZ8:CA10"/>
    <mergeCell ref="BZ11:BZ12"/>
    <mergeCell ref="AQ10:AR11"/>
    <mergeCell ref="BD11:BD12"/>
    <mergeCell ref="BA11:BA12"/>
    <mergeCell ref="BB11:BB12"/>
    <mergeCell ref="AK8:AR8"/>
    <mergeCell ref="U11:U12"/>
    <mergeCell ref="Q10:R10"/>
    <mergeCell ref="A2:FT2"/>
    <mergeCell ref="AV7:FT7"/>
    <mergeCell ref="FT8:FT12"/>
    <mergeCell ref="F8:F12"/>
    <mergeCell ref="G8:G12"/>
    <mergeCell ref="I8:I12"/>
    <mergeCell ref="AU8:AW12"/>
    <mergeCell ref="M11:M12"/>
    <mergeCell ref="N11:N12"/>
    <mergeCell ref="AC11:AC12"/>
    <mergeCell ref="BF11:BF12"/>
    <mergeCell ref="BC11:BC12"/>
    <mergeCell ref="AK10:AL11"/>
    <mergeCell ref="AD11:AF11"/>
    <mergeCell ref="AX8:AX12"/>
    <mergeCell ref="AJ10:AJ12"/>
  </mergeCells>
  <pageMargins left="0.27" right="0.2" top="0.28000000000000003" bottom="0.32" header="0.32" footer="0.41"/>
  <pageSetup paperSize="9" scale="90" orientation="portrait"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5" sqref="P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Phuong</dc:creator>
  <cp:lastModifiedBy>Windows User</cp:lastModifiedBy>
  <cp:lastPrinted>2020-03-05T09:51:10Z</cp:lastPrinted>
  <dcterms:created xsi:type="dcterms:W3CDTF">2017-07-14T08:03:48Z</dcterms:created>
  <dcterms:modified xsi:type="dcterms:W3CDTF">2020-03-05T09:51:14Z</dcterms:modified>
</cp:coreProperties>
</file>